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wmillinger\Desktop\"/>
    </mc:Choice>
  </mc:AlternateContent>
  <xr:revisionPtr revIDLastSave="0" documentId="8_{F84FC6BB-CCB8-40E6-BF17-85B049F232B8}" xr6:coauthVersionLast="47" xr6:coauthVersionMax="47" xr10:uidLastSave="{00000000-0000-0000-0000-000000000000}"/>
  <bookViews>
    <workbookView xWindow="-108" yWindow="-108" windowWidth="23256" windowHeight="12456" tabRatio="655" firstSheet="2" activeTab="9" xr2:uid="{00000000-000D-0000-FFFF-FFFF00000000}"/>
  </bookViews>
  <sheets>
    <sheet name="Non-UOCAVA Instructions" sheetId="13" r:id="rId1"/>
    <sheet name="Non_UOCAVA Report" sheetId="3" r:id="rId2"/>
    <sheet name="UOCAVA Instructions" sheetId="14" r:id="rId3"/>
    <sheet name="UOCAVA Report" sheetId="4" r:id="rId4"/>
    <sheet name="Provisional Instructions" sheetId="9" r:id="rId5"/>
    <sheet name="Provisional Report" sheetId="5" r:id="rId6"/>
    <sheet name="Cumulative Report Instructions" sheetId="16" r:id="rId7"/>
    <sheet name="Election Day Instructions" sheetId="15" state="hidden" r:id="rId8"/>
    <sheet name="Election Day Report" sheetId="10" state="hidden" r:id="rId9"/>
    <sheet name="Cumulative Report" sheetId="2" r:id="rId10"/>
  </sheets>
  <definedNames>
    <definedName name="_xlnm.Print_Area" localSheetId="9">'Cumulative Report'!$A$1:$C$22</definedName>
    <definedName name="_xlnm.Print_Area" localSheetId="1">'Non_UOCAVA Report'!$A$2:$C$43</definedName>
    <definedName name="_xlnm.Print_Area" localSheetId="3">'UOCAVA Report'!$A$1:$D$115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3" i="3" l="1"/>
  <c r="B18" i="2"/>
  <c r="C42" i="4" l="1"/>
  <c r="C30" i="4"/>
  <c r="E18" i="3"/>
  <c r="C102" i="4"/>
  <c r="C101" i="4"/>
  <c r="C9" i="2" l="1"/>
  <c r="D95" i="4"/>
  <c r="D96" i="4"/>
  <c r="D98" i="4"/>
  <c r="D99" i="4"/>
  <c r="C97" i="4"/>
  <c r="C94" i="4"/>
  <c r="D65" i="4"/>
  <c r="C13" i="3"/>
  <c r="D39" i="4"/>
  <c r="D32" i="4"/>
  <c r="D15" i="3" l="1"/>
  <c r="D9" i="3"/>
  <c r="D5" i="3"/>
  <c r="D33" i="3"/>
  <c r="D27" i="3"/>
  <c r="E7" i="3"/>
  <c r="E10" i="5" l="1"/>
  <c r="D25" i="3" l="1"/>
  <c r="D24" i="3"/>
  <c r="C6" i="4" l="1"/>
  <c r="C13" i="2"/>
  <c r="C11" i="2"/>
  <c r="C3" i="5" l="1"/>
  <c r="B3" i="2" l="1"/>
  <c r="C55" i="4"/>
  <c r="C58" i="4"/>
  <c r="E53" i="4" l="1"/>
  <c r="D4" i="4"/>
  <c r="D5" i="4"/>
  <c r="D7" i="4"/>
  <c r="D8" i="4"/>
  <c r="D9" i="4"/>
  <c r="D12" i="4"/>
  <c r="D13" i="4"/>
  <c r="D15" i="4"/>
  <c r="D16" i="4"/>
  <c r="C14" i="4"/>
  <c r="C11" i="4"/>
  <c r="C3" i="4"/>
  <c r="C10" i="4" l="1"/>
  <c r="C2" i="4"/>
  <c r="E6" i="10"/>
  <c r="E5" i="10"/>
  <c r="C17" i="4" l="1"/>
  <c r="E3" i="5"/>
  <c r="E2" i="5"/>
  <c r="D11" i="10" l="1"/>
  <c r="E13" i="10" l="1"/>
  <c r="C15" i="2"/>
  <c r="D3" i="10"/>
  <c r="D5" i="10"/>
  <c r="D6" i="10"/>
  <c r="D7" i="10"/>
  <c r="D8" i="10"/>
  <c r="D9" i="10"/>
  <c r="D10" i="10"/>
  <c r="D2" i="10"/>
  <c r="D3" i="5"/>
  <c r="D4" i="5"/>
  <c r="D5" i="5"/>
  <c r="D6" i="5"/>
  <c r="D7" i="5"/>
  <c r="D8" i="5"/>
  <c r="D9" i="5"/>
  <c r="D10" i="5"/>
  <c r="D11" i="5"/>
  <c r="D12" i="5"/>
  <c r="D13" i="5"/>
  <c r="D14" i="5"/>
  <c r="D15" i="5"/>
  <c r="D16" i="5"/>
  <c r="D17" i="5"/>
  <c r="D18" i="5"/>
  <c r="D19" i="5"/>
  <c r="D20" i="5"/>
  <c r="D21" i="5"/>
  <c r="D22" i="5"/>
  <c r="D2" i="5"/>
  <c r="E24" i="5" l="1"/>
  <c r="D21" i="4"/>
  <c r="D22" i="4"/>
  <c r="D23" i="4"/>
  <c r="D19" i="4"/>
  <c r="D25" i="4"/>
  <c r="D26" i="4"/>
  <c r="D27" i="4"/>
  <c r="D31" i="4"/>
  <c r="D34" i="4"/>
  <c r="D36" i="4"/>
  <c r="D37" i="4"/>
  <c r="D38" i="4"/>
  <c r="D40" i="4"/>
  <c r="D41" i="4"/>
  <c r="D44" i="4"/>
  <c r="D46" i="4"/>
  <c r="D47" i="4"/>
  <c r="D49" i="4"/>
  <c r="D50" i="4"/>
  <c r="D53" i="4"/>
  <c r="D56" i="4"/>
  <c r="D57" i="4"/>
  <c r="D59" i="4"/>
  <c r="D60" i="4"/>
  <c r="D63" i="4"/>
  <c r="D66" i="4"/>
  <c r="D71" i="4"/>
  <c r="D72" i="4"/>
  <c r="D74" i="4"/>
  <c r="D75" i="4"/>
  <c r="D77" i="4"/>
  <c r="D78" i="4"/>
  <c r="D80" i="4"/>
  <c r="D81" i="4"/>
  <c r="D68" i="4"/>
  <c r="D69" i="4"/>
  <c r="D83" i="4"/>
  <c r="D84" i="4"/>
  <c r="D86" i="4"/>
  <c r="D87" i="4"/>
  <c r="D89" i="4"/>
  <c r="D90" i="4"/>
  <c r="D92" i="4"/>
  <c r="D93" i="4"/>
  <c r="D103" i="4"/>
  <c r="D106" i="4"/>
  <c r="D107" i="4"/>
  <c r="D109" i="4"/>
  <c r="D110" i="4"/>
  <c r="D2" i="3"/>
  <c r="D7" i="3"/>
  <c r="D8" i="3"/>
  <c r="D10" i="3"/>
  <c r="D11" i="3"/>
  <c r="D14" i="3"/>
  <c r="D16" i="3"/>
  <c r="D18" i="3"/>
  <c r="D19" i="3"/>
  <c r="D23" i="3"/>
  <c r="D28" i="3"/>
  <c r="D29" i="3"/>
  <c r="D30" i="3"/>
  <c r="D26" i="3"/>
  <c r="D31" i="3"/>
  <c r="D32" i="3"/>
  <c r="D34" i="3"/>
  <c r="D35" i="3"/>
  <c r="D36" i="3"/>
  <c r="C4" i="10" l="1"/>
  <c r="B2" i="2" l="1"/>
  <c r="C22" i="3" l="1"/>
  <c r="C29" i="4"/>
  <c r="C28" i="4"/>
  <c r="C24" i="4"/>
  <c r="C20" i="4"/>
  <c r="E22" i="3" l="1"/>
  <c r="C38" i="3"/>
  <c r="B4" i="2"/>
  <c r="B10" i="2"/>
  <c r="D11" i="2" s="1"/>
  <c r="B7" i="2"/>
  <c r="C108" i="4"/>
  <c r="C105" i="4"/>
  <c r="C67" i="4"/>
  <c r="C91" i="4"/>
  <c r="C88" i="4"/>
  <c r="C85" i="4"/>
  <c r="C79" i="4"/>
  <c r="C76" i="4"/>
  <c r="C73" i="4"/>
  <c r="C70" i="4"/>
  <c r="C64" i="4"/>
  <c r="C48" i="4"/>
  <c r="C45" i="4"/>
  <c r="E44" i="4" s="1"/>
  <c r="C100" i="4" l="1"/>
  <c r="C51" i="4"/>
  <c r="C111" i="4"/>
  <c r="C61" i="4"/>
  <c r="D61" i="4" s="1"/>
  <c r="B8" i="2" l="1"/>
  <c r="C17" i="3"/>
  <c r="E38" i="3" s="1"/>
  <c r="C4" i="3"/>
  <c r="E4" i="3" s="1"/>
  <c r="B5" i="2" l="1"/>
  <c r="D9" i="2"/>
  <c r="C20" i="3"/>
  <c r="B17" i="2" s="1"/>
  <c r="D4" i="3"/>
  <c r="E20" i="3" l="1"/>
  <c r="B12" i="2"/>
  <c r="B6" i="2"/>
  <c r="C6" i="2" s="1"/>
  <c r="E40" i="3"/>
  <c r="D13" i="2" l="1"/>
  <c r="B14" i="2"/>
  <c r="C82" i="4"/>
  <c r="E63" i="4" s="1"/>
  <c r="C35" i="4"/>
  <c r="E19" i="4" s="1"/>
  <c r="E113" i="4" s="1"/>
  <c r="D15" i="2" l="1"/>
  <c r="B16" i="2"/>
  <c r="D22" i="2" l="1"/>
</calcChain>
</file>

<file path=xl/sharedStrings.xml><?xml version="1.0" encoding="utf-8"?>
<sst xmlns="http://schemas.openxmlformats.org/spreadsheetml/2006/main" count="411" uniqueCount="332">
  <si>
    <t>Difference Between Official Canvass and Reports</t>
  </si>
  <si>
    <t>In Person Absentee Cast</t>
  </si>
  <si>
    <t>Provisional Cast</t>
  </si>
  <si>
    <t>Total Ballots Cast</t>
  </si>
  <si>
    <t>In Person Absentee Counted</t>
  </si>
  <si>
    <t>By Mail Absentee Ballots Counted</t>
  </si>
  <si>
    <t>Provisional Counted</t>
  </si>
  <si>
    <t>Total Ballots Counted</t>
  </si>
  <si>
    <t>OVERALL CHECK</t>
  </si>
  <si>
    <t>Number of Voters - Election Day Regular Ballots Counted</t>
  </si>
  <si>
    <t>Number of Voters - Failed to Capture Signature</t>
  </si>
  <si>
    <t>Number of Ballots - Page 1 not scanned</t>
  </si>
  <si>
    <t>A</t>
  </si>
  <si>
    <t>B</t>
  </si>
  <si>
    <t>C</t>
  </si>
  <si>
    <t>D</t>
  </si>
  <si>
    <t>E</t>
  </si>
  <si>
    <t>F</t>
  </si>
  <si>
    <t>G</t>
  </si>
  <si>
    <t>H</t>
  </si>
  <si>
    <t>I</t>
  </si>
  <si>
    <t>J</t>
  </si>
  <si>
    <t>K</t>
  </si>
  <si>
    <t>L</t>
  </si>
  <si>
    <t>M</t>
  </si>
  <si>
    <t>N</t>
  </si>
  <si>
    <t>O</t>
  </si>
  <si>
    <t>P</t>
  </si>
  <si>
    <t>Non-UOCAVA Ballots Transmitted</t>
  </si>
  <si>
    <t>Q</t>
  </si>
  <si>
    <t>R</t>
  </si>
  <si>
    <t>S</t>
  </si>
  <si>
    <t>Returned By Voters And Submitted For Counting (Counted and Rejected)</t>
  </si>
  <si>
    <t>T</t>
  </si>
  <si>
    <t>Returned As Undeliverable</t>
  </si>
  <si>
    <t>U</t>
  </si>
  <si>
    <t>Returned Spoiled Or Replaced Ballots</t>
  </si>
  <si>
    <t>V</t>
  </si>
  <si>
    <t>Neither Returned Undeliverable Nor Returned By The Voter</t>
  </si>
  <si>
    <t>W</t>
  </si>
  <si>
    <t>Non-UOCAVA Ballots Counted</t>
  </si>
  <si>
    <t>X</t>
  </si>
  <si>
    <t>Non-UOCAVA Ballots Counted Transmitted</t>
  </si>
  <si>
    <t>Y</t>
  </si>
  <si>
    <t>Non-UOCAVA Ballots Counted In Person</t>
  </si>
  <si>
    <t>Z</t>
  </si>
  <si>
    <t>Non-UOCAVA Ballots Rejected</t>
  </si>
  <si>
    <t>AA</t>
  </si>
  <si>
    <t>Non-UOCAVA Ballots Rejected Transmitted</t>
  </si>
  <si>
    <t>BB</t>
  </si>
  <si>
    <t>Non-UOCAVA Ballots Rejected In Person</t>
  </si>
  <si>
    <t>CC</t>
  </si>
  <si>
    <t>DD</t>
  </si>
  <si>
    <t>Non UOCAVA Rejected - Transmitted</t>
  </si>
  <si>
    <t>EE</t>
  </si>
  <si>
    <t>FF</t>
  </si>
  <si>
    <t>GG</t>
  </si>
  <si>
    <t>HH</t>
  </si>
  <si>
    <t>No Voter Signature - Transmitted</t>
  </si>
  <si>
    <t>II</t>
  </si>
  <si>
    <t>Non-Matching Signature - Transmitted</t>
  </si>
  <si>
    <t>JJ</t>
  </si>
  <si>
    <t>KK</t>
  </si>
  <si>
    <t>LL</t>
  </si>
  <si>
    <t>Voter ID Envelope Contains Insufficient Information - Transmitted</t>
  </si>
  <si>
    <t>MM</t>
  </si>
  <si>
    <t>Multiple Ballots Returned In One Envelope  - Transmitted</t>
  </si>
  <si>
    <t>NN</t>
  </si>
  <si>
    <t>OO</t>
  </si>
  <si>
    <t>First Time Voter Without Proper Identification - Transmitted</t>
  </si>
  <si>
    <t>PP</t>
  </si>
  <si>
    <t>Non First Time Voter Without Proper Identification  - Transmitted</t>
  </si>
  <si>
    <t>QQ</t>
  </si>
  <si>
    <t>Stub A Detached - Transmitted</t>
  </si>
  <si>
    <t>RR</t>
  </si>
  <si>
    <t>SS</t>
  </si>
  <si>
    <t>TT</t>
  </si>
  <si>
    <t>UU</t>
  </si>
  <si>
    <t>VV</t>
  </si>
  <si>
    <t>WW</t>
  </si>
  <si>
    <t>XX</t>
  </si>
  <si>
    <t>YY</t>
  </si>
  <si>
    <t>ZZ</t>
  </si>
  <si>
    <t>AAA</t>
  </si>
  <si>
    <t>BBB</t>
  </si>
  <si>
    <t>CCC</t>
  </si>
  <si>
    <t>DDD</t>
  </si>
  <si>
    <t>EEE</t>
  </si>
  <si>
    <t>FFF</t>
  </si>
  <si>
    <t>GGG</t>
  </si>
  <si>
    <t>HHH</t>
  </si>
  <si>
    <t>III</t>
  </si>
  <si>
    <t>JJJ</t>
  </si>
  <si>
    <t>KKK</t>
  </si>
  <si>
    <t>LLL</t>
  </si>
  <si>
    <t>MMM</t>
  </si>
  <si>
    <t>NNN</t>
  </si>
  <si>
    <t>OOO</t>
  </si>
  <si>
    <t>Non-UOCAVA Rejected - Total</t>
  </si>
  <si>
    <t>Non-UOCAVA Overall Check</t>
  </si>
  <si>
    <t>Other UOCAVA Applications Received Overseas Invalid</t>
  </si>
  <si>
    <t>Other UOCAVA Applications Received Invalid</t>
  </si>
  <si>
    <t>Total UOCAVA Applications Received</t>
  </si>
  <si>
    <t>UOCAVA Ballots Returned As Undeliverable</t>
  </si>
  <si>
    <t>UOCAVA Ballots Returned As Undeliverable via mail</t>
  </si>
  <si>
    <t>UOCAVA Ballots Returned As Undeliverable via email</t>
  </si>
  <si>
    <t>UOCAVA Ballots Returned As Undeliverable via fax</t>
  </si>
  <si>
    <t>UOCAVA Ballots Spoiled Or Replaced Ballots</t>
  </si>
  <si>
    <t>UOCAVA Ballots Neither Returned Undeliverable Nor Returned By The Voter</t>
  </si>
  <si>
    <t>Total UOCAVA Ballots Returned And Not Returned</t>
  </si>
  <si>
    <t>UOCAVA Returned FWAB - Total</t>
  </si>
  <si>
    <t>UOCAVA Returned Military FWAB Total</t>
  </si>
  <si>
    <t>UOCAVA Returned Overseas FWAB Total</t>
  </si>
  <si>
    <t>UOCAVA Returned - Total</t>
  </si>
  <si>
    <t>UOCAVA Ballots Counted</t>
  </si>
  <si>
    <t>UOCAVA Ballots Counted - Total FWAB</t>
  </si>
  <si>
    <t>UOCAVA Ballots Counted Military FWAB</t>
  </si>
  <si>
    <t>UOCAVA Ballot Counted Overseas FWAB</t>
  </si>
  <si>
    <t>UOCAVA Ballots Counted - Total</t>
  </si>
  <si>
    <t>UOCAVA Non FWAB and FWAB Rejected - Total</t>
  </si>
  <si>
    <t>UOCAVA FWAB Rejected No Voter Signature</t>
  </si>
  <si>
    <t>UOCAVA FWAB Rejected Non-Matching Signature</t>
  </si>
  <si>
    <t>PPP</t>
  </si>
  <si>
    <t>QQQ</t>
  </si>
  <si>
    <t>RRR</t>
  </si>
  <si>
    <t>SSS</t>
  </si>
  <si>
    <t>TTT</t>
  </si>
  <si>
    <t>UUU</t>
  </si>
  <si>
    <t>YYY</t>
  </si>
  <si>
    <t>WWW</t>
  </si>
  <si>
    <t>XXX</t>
  </si>
  <si>
    <t>ZZZ</t>
  </si>
  <si>
    <t>AAAA</t>
  </si>
  <si>
    <t>BBBB</t>
  </si>
  <si>
    <t>CCCC</t>
  </si>
  <si>
    <t>DDDD</t>
  </si>
  <si>
    <t>EEEE</t>
  </si>
  <si>
    <t>FFFF</t>
  </si>
  <si>
    <t>GGGG</t>
  </si>
  <si>
    <t>HHHH</t>
  </si>
  <si>
    <t>IIII</t>
  </si>
  <si>
    <t>JJJJ</t>
  </si>
  <si>
    <t>KKKK</t>
  </si>
  <si>
    <t>UOCAVA Non FWAB and FWAB Rejected</t>
  </si>
  <si>
    <t>LLLL</t>
  </si>
  <si>
    <t>UOCAVA Total Non FWAB Rejected</t>
  </si>
  <si>
    <t>MMMM</t>
  </si>
  <si>
    <t>UOCAVA Total FWAB Rejected</t>
  </si>
  <si>
    <t>NNNN</t>
  </si>
  <si>
    <t>OOOO</t>
  </si>
  <si>
    <t>UOCAVA Non-FWAB Rejected Total</t>
  </si>
  <si>
    <t>PPPP</t>
  </si>
  <si>
    <t>QQQQ</t>
  </si>
  <si>
    <t>RRRR</t>
  </si>
  <si>
    <t>UOCAVA FWAB Rejected Total</t>
  </si>
  <si>
    <t>SSSS</t>
  </si>
  <si>
    <t>UOCAVA Military FWAB Rejected</t>
  </si>
  <si>
    <t>TTTT</t>
  </si>
  <si>
    <t>UOCAVA Overseas FWAB Rejected</t>
  </si>
  <si>
    <t>UOCAVA Rejected Total</t>
  </si>
  <si>
    <t>UOCAVA Overall Check</t>
  </si>
  <si>
    <t>Instructions for Completing the Provisional Report</t>
  </si>
  <si>
    <t>3. Any errors must be corrected before the report workbook can be submitted to the Secretary of State.</t>
  </si>
  <si>
    <t>Total Provisional Ballots Cast</t>
  </si>
  <si>
    <t>Total Provisional Ballots Counted</t>
  </si>
  <si>
    <t>Counted Full Ballot</t>
  </si>
  <si>
    <t>Counted Partial Ballot</t>
  </si>
  <si>
    <t>Counted - APRI 2011</t>
  </si>
  <si>
    <t>Counted - APRI 2013</t>
  </si>
  <si>
    <t>Counted - APRI 2015</t>
  </si>
  <si>
    <t>Counted - APRI 2019</t>
  </si>
  <si>
    <t>Provisional Ballots Rejected</t>
  </si>
  <si>
    <t>Rejected - Not Registered in State</t>
  </si>
  <si>
    <t>Rejected - Voter Registered in State, Wrong Precinct and Polling Location</t>
  </si>
  <si>
    <t>Rejected - Voter Registered in State, Voted In Correct Polling Place but Wrong Precinct  - Voter Provided a  Completed Form 12-D)</t>
  </si>
  <si>
    <t>Rejected - Voter Failed to Sign the Provisional Envelope</t>
  </si>
  <si>
    <t>Rejected - Voter Failed to Print Full Name on the Provisional Envelope</t>
  </si>
  <si>
    <t>Rejected - Voter Failed to Provide the Current Address</t>
  </si>
  <si>
    <t>Rejected - Voter Failed to Provide Identification</t>
  </si>
  <si>
    <t>Rejected - Non-Matching Signature on the Provisional Envelope</t>
  </si>
  <si>
    <t>Rejected - Ballot Missing From Provisional Envelope</t>
  </si>
  <si>
    <t>Rejected - Challenge to Voter's Eligibility or Registration Upheld</t>
  </si>
  <si>
    <t>Rejected - Missing or Incorrect Date of Birth (that does not meet requirements)</t>
  </si>
  <si>
    <t>Provisional Overall Check</t>
  </si>
  <si>
    <t>Absentee Voters Receiving Voter History - As Calculated from Reports</t>
  </si>
  <si>
    <t>Provisional Voters Receiving Voter History - As Calculated from Reports</t>
  </si>
  <si>
    <t>Instructions for Completing the UOCAVA Absentee Report</t>
  </si>
  <si>
    <t>Instructions for Completing the Non-UOCAVA Absentee Report</t>
  </si>
  <si>
    <t>Data</t>
  </si>
  <si>
    <t>Data Checks</t>
  </si>
  <si>
    <t>Instructions for Completing the Election Day Report</t>
  </si>
  <si>
    <t>2. If information in the report does not balance or reconcile with other values, an error will be produced.</t>
  </si>
  <si>
    <t>Instructions for Completing the Official Certification Report</t>
  </si>
  <si>
    <t>1. Using the information contained in the board's election management system and the electronic poll book or signature book, complete each field.  Note that errors will appear until all data is input.</t>
  </si>
  <si>
    <t>Number of Provisional Ballots - Incorrectly Scanned in Ballot Scanner</t>
  </si>
  <si>
    <t>Number of Abandoned Transactions - Voter did not cast ballot (fleeing voter)</t>
  </si>
  <si>
    <t>Number of Voters - Signed Poll Book</t>
  </si>
  <si>
    <t>Unresolved Discrepancies</t>
  </si>
  <si>
    <t>Resolved Discrepancies</t>
  </si>
  <si>
    <t>Total Discrepancies</t>
  </si>
  <si>
    <t>ELECTION DAY OVERALL CHECK</t>
  </si>
  <si>
    <t>Data Input Validation</t>
  </si>
  <si>
    <t>Other UOCAVA Applications Received Military Invalid</t>
  </si>
  <si>
    <t>Other - Please describe in free form box in the far right column</t>
  </si>
  <si>
    <t>Describe</t>
  </si>
  <si>
    <t>4. Each election day voter who signed the poll book must receive credit/voter history for participating in the election - see page 8-25 of the EOM. This total is calculated under the "Cumulative Report" tab and must match the number of voters who will receive credit/voter history by the board.</t>
  </si>
  <si>
    <t>FPCAs Received</t>
  </si>
  <si>
    <t>FPCAs Received Valid</t>
  </si>
  <si>
    <t>FPCAs Received Military Valid</t>
  </si>
  <si>
    <t>FPCAs Received Overseas Valid</t>
  </si>
  <si>
    <t>FPCAS Received Invalid</t>
  </si>
  <si>
    <t>FPCAs Received Military Invalid</t>
  </si>
  <si>
    <t>FPCAs Received Overseas Invalid</t>
  </si>
  <si>
    <t>FPCAs Rejected Past Deadline</t>
  </si>
  <si>
    <t>Other UOCAVA Applications Received</t>
  </si>
  <si>
    <t>Other UOCAVA Applications Received Valid</t>
  </si>
  <si>
    <t>Other UOCAVA Applications Received Military Valid</t>
  </si>
  <si>
    <t>Other UOCAVA Applications Received Overseas Valid</t>
  </si>
  <si>
    <t>Total Ballots Counted (Manually Enter Tabulated Results From Official Canvass)</t>
  </si>
  <si>
    <t>Election Day Cast</t>
  </si>
  <si>
    <t>Election Day Counted</t>
  </si>
  <si>
    <t>Provisional Counted Per EMS</t>
  </si>
  <si>
    <t>Election Day Counted Per EMS</t>
  </si>
  <si>
    <t>Absentee Counted Per EMS</t>
  </si>
  <si>
    <t>UOCAVA In-Person Absentee Abandoned Ballots</t>
  </si>
  <si>
    <t>UOCAVA Cast In Person (Do not include abandoned ballots)</t>
  </si>
  <si>
    <t>VVV</t>
  </si>
  <si>
    <t>UUUU</t>
  </si>
  <si>
    <t>VVVV</t>
  </si>
  <si>
    <t>Non-Matching Name - Transmitted</t>
  </si>
  <si>
    <t>Non-UOCAVA Ballots Transmitted and Cast In Person</t>
  </si>
  <si>
    <t>Non-UOCAVA Ballots Cast In Person (Do not include abandoned ballots)</t>
  </si>
  <si>
    <t>Non-UOCAVA In Person Absentee Abandoned Ballots</t>
  </si>
  <si>
    <t>UOCAVA Ballots Returned By Voters (Counted and Rejected)</t>
  </si>
  <si>
    <t>UOCAVA Non FWAB Rejected Stub A Detached</t>
  </si>
  <si>
    <t>UOCAVA FWAB Rejected Stub A Detached</t>
  </si>
  <si>
    <t>UOCAVA Total Rejected No Voter Signature</t>
  </si>
  <si>
    <t>UOCAVA Total Rejected Non-Matching Signature</t>
  </si>
  <si>
    <t>UOCAVA Non FWAB Rejected Non-Matching Signature</t>
  </si>
  <si>
    <t>UOCAVA Total Rejected Non-Matching Name</t>
  </si>
  <si>
    <t>UOCAVA Non FWAB Rejected Non-Matching Name</t>
  </si>
  <si>
    <t>UOCAVA FWAB Rejected Non-Matching Name</t>
  </si>
  <si>
    <t>UOCAVA Total Rejected Voter ID Contains Insufficient Information</t>
  </si>
  <si>
    <t>UOCAVA FWAB Rejected Voter ID Contains Insufficient Information</t>
  </si>
  <si>
    <t>UOCAVA Total Rejected Multiple Ballots Returned in One Envelope</t>
  </si>
  <si>
    <t>UOCAVA FWAB Rejected Multiple Ballots Returned in One Envelope</t>
  </si>
  <si>
    <t>UOCAVA Total First Time Voter Without Proper ID</t>
  </si>
  <si>
    <t>UOCAVA Non FWAB Rejected First Time Voter Without Proper ID</t>
  </si>
  <si>
    <t>UOCAVA FWAB Rejected First Time Voter Without Proper ID</t>
  </si>
  <si>
    <t>UOCAVA Total Non First Time Voter Without Proper ID</t>
  </si>
  <si>
    <t>UOCAVA Non FWAB Rejected Non First Time Voter Without Proper ID</t>
  </si>
  <si>
    <t>UOCAVA FWAB Rejected Non First Time Voter Without Proper ID</t>
  </si>
  <si>
    <t>WWWW</t>
  </si>
  <si>
    <t>XXXX</t>
  </si>
  <si>
    <t>YYYY</t>
  </si>
  <si>
    <t>ZZZZ</t>
  </si>
  <si>
    <t>Data Description/Data Checks</t>
  </si>
  <si>
    <t>"Non-UOCAVA Ballots Counted - Transmitted" + "Non-UOCAVA Ballots Rejected - Transmitted" + "UOCAVA Returned - Total FWAB and Non-FWAB"</t>
  </si>
  <si>
    <t xml:space="preserve">By Mail Absentee Cast </t>
  </si>
  <si>
    <t>"Non-UOCAVA Ballots Counted Transmitted" + "UOCAVA Return - Total" - "UOCAVA Rejected - Total"</t>
  </si>
  <si>
    <t>"Non-UOCAVA Ballots Counted In Person" + "UOCAVA Ballots Cast In Person"</t>
  </si>
  <si>
    <t>"Non-UOCAVA Ballots Cast In Person" + "UOCAVA Ballots Cast In Person"</t>
  </si>
  <si>
    <t>"In Person Absentee Cast" + "By Mail Absentee Cast" + "Provisional Cast" + "Election Day Cast"</t>
  </si>
  <si>
    <t>"Total Ballots Counted" - "In Person Absentee Counted" - "By Mail Absentee Ballots Counted" - "Provisional Counted"</t>
  </si>
  <si>
    <t>Returned Deceased - Ballot Unmarked</t>
  </si>
  <si>
    <t>UOCAVA Ballots Returned Deceased - Ballot Unmarked</t>
  </si>
  <si>
    <t>Voter Deceased Prior To Date Marked Ballot Was Cast  - Transmitted</t>
  </si>
  <si>
    <t>UOCAVA Total Voter Deceased Prior to Date Marked Ballot was Cast</t>
  </si>
  <si>
    <t>UOCAVA Non FWAB Rejected Voter Deceased Prior to Date Marked Ballot was Cast</t>
  </si>
  <si>
    <t>UOCAVA FWAB Rejected Voter Deceased Prior to Date Marked Ballot was Cast</t>
  </si>
  <si>
    <t>1. Using the information contained in the board's absentee tracking system, complete each field in column C that is highlighted in green. Cells that are highlighted in blue are calculated cells and do not require board input. Note that errors will appear until all data is input.</t>
  </si>
  <si>
    <t>1. Using the information contained in the board's provisional tracking system, complete each field in column C that is highlighted in green. Cells that are highlighted in blue are calculated cells and do not require board input. Note that errors will appear until all data is input.</t>
  </si>
  <si>
    <t>2. If information in the Provisional report does not balance or reconcile with other values, an error will be produced. Additionally, an error will be produced if the board omits a piece of required data.</t>
  </si>
  <si>
    <t>3. If information in the Non-UOCAVA absentee report does not balance or reconcile with other values, an error will be produced. Additionally, an error will be produced if the board omits a piece of required data.</t>
  </si>
  <si>
    <t>UOCAVA Ballots Transmitted</t>
  </si>
  <si>
    <t>UOCAVA Ballots Transmitted Military</t>
  </si>
  <si>
    <t>UOCAVA Military Ballots Transmitted via Mail</t>
  </si>
  <si>
    <t>UOCAVA Military Ballots Transmitted via Email</t>
  </si>
  <si>
    <t>UOCAVA Military Ballots Transmitted via Fax</t>
  </si>
  <si>
    <t>UOCAVA Ballots Transmitted Overseas</t>
  </si>
  <si>
    <t>UOCAVA Overseas Ballots Transmitted via Mail</t>
  </si>
  <si>
    <t>UOCAVA Overseas Ballots Transmitted via Email</t>
  </si>
  <si>
    <t>UOCAVA Overseas Ballots Transmitted via Fax</t>
  </si>
  <si>
    <t>UOCAVA Ballots Transmitted via Mail</t>
  </si>
  <si>
    <t>UOCAVA Ballots Transmitted via Email</t>
  </si>
  <si>
    <t>UOCAVA Ballots Transmitted via Fax</t>
  </si>
  <si>
    <t>Rejected - Voter Already Voted*</t>
  </si>
  <si>
    <t>*Should not receive voter history</t>
  </si>
  <si>
    <t>Ballot Not Received on Time - No Postmark - Transmitted*</t>
  </si>
  <si>
    <t>Ballot Not Received on Time - Postmarked on or after election day  - Transmitted*</t>
  </si>
  <si>
    <t>Ballot Not Received on Time - Postmarked before day of election but received after 10th day - Transmitted*</t>
  </si>
  <si>
    <t>Returned Without ID Envelope - Transmitted*</t>
  </si>
  <si>
    <r>
      <t xml:space="preserve">4. Each provisional voter must receive credit/voter history for participating in the election </t>
    </r>
    <r>
      <rPr>
        <b/>
        <sz val="11"/>
        <color theme="1"/>
        <rFont val="Segoe UI"/>
        <family val="2"/>
      </rPr>
      <t>unless</t>
    </r>
    <r>
      <rPr>
        <sz val="11"/>
        <color theme="1"/>
        <rFont val="Segoe UI"/>
        <family val="2"/>
      </rPr>
      <t xml:space="preserve"> the provisional ballot was rejected because the voter had already voted. For board ease, this row has been marked with by an asterisk in the "Provisional Report" tab. The total number of provisional voters that should receive voter history is calculated under the "Cumulative Report" tab and must match the number of voters who will receive credit/voter history by the board.</t>
    </r>
  </si>
  <si>
    <t>UOCAVA FWABs Not Counted - Regular Ballot Counted*</t>
  </si>
  <si>
    <t>UOCAVA Total Rejected Returned Without ID Envelope*</t>
  </si>
  <si>
    <t>UOCAVA Non FWAB Rejected Returned Without ID Envelope*</t>
  </si>
  <si>
    <t>UOCAVA FWAB Rejected Returned Without ID Envelope*</t>
  </si>
  <si>
    <t>UOCAVA FWAB Ballot Not Received On Time/Missed Deadline*</t>
  </si>
  <si>
    <t>UOCAVA Non FWAB Rejected Not Received On Time/Missed Deadline*</t>
  </si>
  <si>
    <t>UOCAVA Total Rejected Not Received On Time/Missed Deadline*</t>
  </si>
  <si>
    <t>3. If information in the UOCAVA absentee report does not balance or reconcile with other values, an error will be produced. Additionally, an error will be produced if the board omits a piece of required data.</t>
  </si>
  <si>
    <t>UOCAVA Total Rejected Voter Registration Cancelled or Merged Prior to Date Ballot Cast*</t>
  </si>
  <si>
    <t>UOCAVA FWAB Rejected Voter Registration Cancelled or Merged Prior to Date Ballot Cast*</t>
  </si>
  <si>
    <t>Voter Registration Cancelled or Merged Prior to Date Ballot Was Cast - Transmitted*</t>
  </si>
  <si>
    <t>1. Complete the following on the Cumulative Report by providing:
-Absentee Counted Per EMS
-Provisional Counted Per EMS
-Election Day Counted Per EMS
-Total Ballots Cast (Manually Enter Tabulated Results From Official Canvass)</t>
  </si>
  <si>
    <t>UOCAVA Non FWAB Rejected Voter Registration Cancelled or Merged Prior to Date Ballot Cast*</t>
  </si>
  <si>
    <t>UOCAVA Non FWAB Rejected Multiple Ballots Returned in One Envelope</t>
  </si>
  <si>
    <t>UOCAVA Non FWAB Rejected Voter ID Contains Insufficient Information</t>
  </si>
  <si>
    <t>UOCAVA Ballots Counted Military Non FWAB</t>
  </si>
  <si>
    <t>UOCAVA Ballots Counted Overseas Non FWAB</t>
  </si>
  <si>
    <t>UOCAVA Returned - Total FWAB and Non FWAB</t>
  </si>
  <si>
    <t>UOCAVA Returned Non FWAB Total</t>
  </si>
  <si>
    <t>UOCAVA Returned Miliary Non FWAB Total</t>
  </si>
  <si>
    <t>UOCAVA Returned Overseas Non FWAB Total</t>
  </si>
  <si>
    <t>UOCAVA Ballots Counted - Total Non FWAB</t>
  </si>
  <si>
    <t>UOCAVA Military Non FWAB Rejected</t>
  </si>
  <si>
    <t>UOCAVA Overseas Non FWAB Rejected</t>
  </si>
  <si>
    <t>2. Helpful Reminders for Filling Out This Section:
-Transmitted includes mailed, hand-carried, and delivered to a disabled, confined, or hospitalized voter.
-Non-UOCAVA Ballots Transmitted and Cast In Person (C) must equal Returned By Voters And Submitted For Counting (Counted and Rejected) (E) + Returned As Undeliverable (F) + Neither Returned Undeliverable Nor Returned By The Voter (I).
-Non-UOCAVA Ballots Postmarked by the day before Election Day and Received by the 10th day after Election Day Counted Transmitted (L) is a subset of Non-UOCAVA Ballots Counted Transmitted (K).</t>
  </si>
  <si>
    <t>2. Helpful Reminders for Filling Out This Section:
-Transmitted includes mailed, hand-carried, and delivered to a disabled, confined, or hospitalized voter.
-UOCAVA Ballots Transmitted (Q) must equal UOCAVA Ballots Returned By Voters And Submitted For Counting (Counted and Rejected) (CC) + UOCAVA Ballots Returned As Undeliverable (FF) + UOCAVA Ballots Neither Returned Undeliverable Nor Returned By The Voter (LL).
-UOCAVA Ballots Postmarked by the day before Election Day and Received by the 10th day after Election Day Counted Transmitted (WW) is a subset of UOCAVA Ballots Counted (VV).</t>
  </si>
  <si>
    <t>Reason for any disrepancies between report data and EMS data.</t>
  </si>
  <si>
    <r>
      <t xml:space="preserve">5. Each absentee voter must receive credit/voter history for participating in the election </t>
    </r>
    <r>
      <rPr>
        <b/>
        <sz val="11"/>
        <color theme="1"/>
        <rFont val="Segoe UI"/>
        <family val="2"/>
      </rPr>
      <t xml:space="preserve">unless </t>
    </r>
    <r>
      <rPr>
        <sz val="11"/>
        <color theme="1"/>
        <rFont val="Segoe UI"/>
        <family val="2"/>
      </rPr>
      <t>the ballot was not timely returned, the ballot was rejected for being returned without an ID envelope, or the ballot was rejected due to reason "Voter Registration Cancelled or Merged Prior to Date Ballot Was Cast". For board ease, the aforementioned rows have been marked by an asterisk in the "Non_UOCAVA Report" tab. The total number of Non-UOCAVA absentee voters who should receive credit/voter history is calculated under the "Cumulative Report" tab and must match the number of voters who will receive credit/voter history by the board.</t>
    </r>
  </si>
  <si>
    <r>
      <t xml:space="preserve">5. Each absentee voter must receive credit/voter history for participating in the election </t>
    </r>
    <r>
      <rPr>
        <b/>
        <sz val="11"/>
        <color theme="1"/>
        <rFont val="Segoe UI"/>
        <family val="2"/>
      </rPr>
      <t>unless</t>
    </r>
    <r>
      <rPr>
        <sz val="11"/>
        <color theme="1"/>
        <rFont val="Segoe UI"/>
        <family val="2"/>
      </rPr>
      <t xml:space="preserve"> the ballot was not timely returned, the ballot was rejected for being returned without an ID envelope, or the ballot was rejected due to reason "Voter Registration Cancelled or Merged Prior to Date Ballot Was Cast". For board ease, the aforementioned rows have been marked by an asterisk in the "UOCAVA Report" tab. The total number of UOCAVA absentee voters who should receive credit/voter history is calculated under the "Cumulative Report" tab and must match the number of voters who will receive credit/voter history by the board.</t>
    </r>
  </si>
  <si>
    <t xml:space="preserve">2. Any errors must be corrected before the report workbook can be submitted to the Secretary of State. If the "Overall Check" reads "Incomplete" in Cell D22, there is an error on either the Cumulative Report tab, Provisional Report tab, UOCAVA Report tab, or the Non_UOCAVA Report tab. The tab with the error must be rectified. If the "Overall Check" reads "Complete" in Cell D22, the board should save the Excel Workbook and submit to the the Secretary of State's Office. </t>
  </si>
  <si>
    <r>
      <t xml:space="preserve">3. It is possible that there will be an explainable discrepancy between the data as reported in the Non_UOCAVA Report tab, UOCAVA Report tab, and the Provisional Report tab when compared to data from the county EMS. If this happens, please provide a typed explanation for the discrepancy in Cell B20. This type of explainable discrepancy will prevent the "Overall Check" on the Cumulative Report tab from reading as "Complete". If the board believes this explainable discrepancy is the only piece of data causing the "Overall Check" to read as "Incomplete", then the board can submit the workbook to the Secretary of State's Office. </t>
    </r>
    <r>
      <rPr>
        <b/>
        <sz val="11"/>
        <color theme="1"/>
        <rFont val="Segoe UI"/>
        <family val="2"/>
      </rPr>
      <t>Prior to submitting, please make sure to review the Non_UOCAVA Report tab, UOCAVA Report tab, and the Provisional Report tab to ensure that there is not anything flagged as needing further review.</t>
    </r>
  </si>
  <si>
    <r>
      <t xml:space="preserve">4a. If the board of elections did not administer an election and instead transferred voters to another county, simply input a 0 in Cells B9, B11, B13, and B15. 
4b. If the board of elections administered an election and accepted transferred voters from another county, DO NOT include transferred voters in Cells B9, B11, B13, and B15.
4c. If the board of elections administered an election and transferred voters to another county, DO NOT include the voters being transferred to another county in Cells B9, B11, B13, and B15.
4d. If the board of elections administered an election, transferred voters to another county, and accepted transferred voters from another county, DO NOT include either group of transferred voters in Cells B9, B11, B13, and B15.
</t>
    </r>
    <r>
      <rPr>
        <b/>
        <sz val="11"/>
        <color theme="1"/>
        <rFont val="Segoe UI"/>
        <family val="2"/>
      </rPr>
      <t>If any of the four scenarios above apply, the board of elections must communicate this to the Secretary of State’s Office when submitting the workbook.</t>
    </r>
  </si>
  <si>
    <t xml:space="preserve">3. Any errors must be corrected before the report workbook can be submitted to the Secretary of State. If the "Provisional Overall Check" reads "Incomplete" in Cell E24, there is an error on the tab that must be rectified. If the "Provisional Overall Check" reads "Complete" in Cell E24, the board should move on to the Cumulative Report section. </t>
  </si>
  <si>
    <t xml:space="preserve">4. Any errors must be corrected before the report workbook can be submitted to the Secretary of State. If the "UOCAVA Overall Check" reads "Incomplete" in Cell E113, there is an error on the tab that must be rectified. If the "UOCAVA Overall Check" reads "Complete" in Cell E113, the board should move on to the Provisional Report section. </t>
  </si>
  <si>
    <t xml:space="preserve">4. Any errors must be corrected before the report workbook can be submitted to the Secretary of State. If the "Non-UOCAVA Overall Check" reads "Incomplete" in Cell E40, there is an error on the tab that must be rectified. If the "Non-UOCAVA Overall Check" reads "Complete" in Cell E40, the board should move on to the UOCAVA Report section. </t>
  </si>
  <si>
    <r>
      <t xml:space="preserve">Non-UOCAVA Ballots Postmarked by the day before Election Day and Received by the 10th day after Election Day Counted Transmitted </t>
    </r>
    <r>
      <rPr>
        <b/>
        <i/>
        <sz val="12"/>
        <rFont val="Segoe UI"/>
        <family val="2"/>
      </rPr>
      <t>(of the total Non-UOCAVA Ballots Counted Transmitted)</t>
    </r>
  </si>
  <si>
    <t>UOCAVA Total Rejected Stub A Detached</t>
  </si>
  <si>
    <t>UOCAVA Non FWAB Rejected No Voter Signature</t>
  </si>
  <si>
    <r>
      <t xml:space="preserve">UOCAVA Ballots Postmarked by the day before Election Day and Received by the 10th day after Election Day Counted Transmitted </t>
    </r>
    <r>
      <rPr>
        <b/>
        <i/>
        <sz val="12"/>
        <color theme="1"/>
        <rFont val="Segoe UI"/>
        <family val="2"/>
      </rPr>
      <t>(of the total UOCAVA Ballots Counted)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</si>
</sst>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1"/>
      <name val="Calibri"/>
      <family val="2"/>
    </font>
    <font>
      <sz val="12"/>
      <color theme="1"/>
      <name val="Segoe UI"/>
      <family val="2"/>
    </font>
    <font>
      <sz val="12"/>
      <name val="Segoe UI"/>
      <family val="2"/>
    </font>
    <font>
      <b/>
      <sz val="12"/>
      <name val="Segoe UI"/>
      <family val="2"/>
    </font>
    <font>
      <b/>
      <sz val="12"/>
      <color theme="1"/>
      <name val="Segoe UI"/>
      <family val="2"/>
    </font>
    <font>
      <b/>
      <sz val="11"/>
      <color theme="1"/>
      <name val="Segoe UI"/>
      <family val="2"/>
    </font>
    <font>
      <b/>
      <i/>
      <sz val="12"/>
      <name val="Segoe UI"/>
      <family val="2"/>
    </font>
    <font>
      <b/>
      <i/>
      <sz val="12"/>
      <color theme="1"/>
      <name val="Segoe UI"/>
      <family val="2"/>
    </font>
  </fonts>
  <fills count="6">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rgb="FFFFFF00"/>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cellStyleXfs>
  <cellXfs count="65">
    <xf numFmtId="0" fontId="0" fillId="0" borderId="0" xfId="0"/>
    <xf numFmtId="0" fontId="3" fillId="0" borderId="0" xfId="0" applyFont="1"/>
    <xf numFmtId="0" fontId="3" fillId="0" borderId="1" xfId="0" applyFont="1" applyBorder="1"/>
    <xf numFmtId="3" fontId="5" fillId="0" borderId="1" xfId="0" applyNumberFormat="1" applyFont="1" applyFill="1" applyBorder="1" applyAlignment="1">
      <alignment wrapText="1"/>
    </xf>
    <xf numFmtId="0" fontId="4" fillId="0" borderId="1" xfId="0" applyFont="1" applyFill="1" applyBorder="1"/>
    <xf numFmtId="0" fontId="4" fillId="0" borderId="0" xfId="0" applyFont="1" applyFill="1"/>
    <xf numFmtId="0" fontId="5" fillId="0" borderId="0" xfId="0" applyFont="1" applyFill="1"/>
    <xf numFmtId="0" fontId="5" fillId="0" borderId="1" xfId="0" applyFont="1" applyFill="1" applyBorder="1"/>
    <xf numFmtId="0" fontId="6" fillId="0" borderId="1" xfId="0" applyFont="1" applyFill="1" applyBorder="1" applyAlignment="1">
      <alignment wrapText="1"/>
    </xf>
    <xf numFmtId="3" fontId="5" fillId="0" borderId="1" xfId="0" applyNumberFormat="1" applyFont="1" applyFill="1" applyBorder="1" applyAlignment="1">
      <alignment horizontal="left" wrapText="1" indent="3"/>
    </xf>
    <xf numFmtId="0" fontId="6" fillId="0" borderId="1" xfId="0" applyFont="1" applyFill="1" applyBorder="1" applyAlignment="1">
      <alignment horizontal="left" wrapText="1" indent="3"/>
    </xf>
    <xf numFmtId="0" fontId="6" fillId="0" borderId="1" xfId="0" applyFont="1" applyFill="1" applyBorder="1" applyAlignment="1">
      <alignment horizontal="left" vertical="center" wrapText="1" indent="3"/>
    </xf>
    <xf numFmtId="0" fontId="6" fillId="0" borderId="1" xfId="0" applyFont="1" applyBorder="1"/>
    <xf numFmtId="0" fontId="1" fillId="0" borderId="0" xfId="0" applyFont="1"/>
    <xf numFmtId="0" fontId="0" fillId="0" borderId="0" xfId="0" applyAlignment="1">
      <alignment wrapText="1"/>
    </xf>
    <xf numFmtId="0" fontId="7" fillId="0" borderId="1" xfId="0" applyFont="1" applyBorder="1" applyAlignment="1">
      <alignment wrapText="1"/>
    </xf>
    <xf numFmtId="0" fontId="1" fillId="0" borderId="1" xfId="0" applyFont="1" applyBorder="1" applyAlignment="1">
      <alignment wrapText="1"/>
    </xf>
    <xf numFmtId="0" fontId="6" fillId="2" borderId="1" xfId="0" applyFont="1" applyFill="1" applyBorder="1"/>
    <xf numFmtId="3" fontId="6" fillId="0" borderId="1" xfId="0" applyNumberFormat="1" applyFont="1" applyFill="1" applyBorder="1" applyAlignment="1">
      <alignment wrapText="1"/>
    </xf>
    <xf numFmtId="0" fontId="3" fillId="0" borderId="1" xfId="0" applyFont="1" applyFill="1" applyBorder="1"/>
    <xf numFmtId="0" fontId="3" fillId="0" borderId="1" xfId="0" applyFont="1" applyBorder="1" applyAlignment="1">
      <alignment horizontal="center"/>
    </xf>
    <xf numFmtId="3" fontId="6" fillId="0" borderId="1" xfId="0" applyNumberFormat="1" applyFont="1" applyFill="1" applyBorder="1" applyAlignment="1">
      <alignment horizontal="left" wrapText="1" indent="3"/>
    </xf>
    <xf numFmtId="0" fontId="3" fillId="0" borderId="0" xfId="0" applyFont="1" applyAlignment="1">
      <alignment horizontal="center"/>
    </xf>
    <xf numFmtId="0" fontId="6" fillId="2" borderId="1" xfId="0" applyFont="1" applyFill="1" applyBorder="1" applyAlignment="1">
      <alignment horizontal="left" indent="1"/>
    </xf>
    <xf numFmtId="0" fontId="6" fillId="0" borderId="1" xfId="0" applyFont="1" applyBorder="1" applyAlignment="1">
      <alignment horizontal="left" indent="1"/>
    </xf>
    <xf numFmtId="0" fontId="6" fillId="2" borderId="1" xfId="0" applyFont="1" applyFill="1" applyBorder="1" applyAlignment="1">
      <alignment horizontal="left" indent="2"/>
    </xf>
    <xf numFmtId="0" fontId="6" fillId="0" borderId="1" xfId="0" applyFont="1" applyBorder="1" applyAlignment="1">
      <alignment horizontal="left" indent="2"/>
    </xf>
    <xf numFmtId="3" fontId="6" fillId="0" borderId="1" xfId="0" applyNumberFormat="1" applyFont="1" applyBorder="1" applyAlignment="1">
      <alignment horizontal="center"/>
    </xf>
    <xf numFmtId="3" fontId="6" fillId="2" borderId="1" xfId="0" applyNumberFormat="1" applyFont="1" applyFill="1" applyBorder="1" applyAlignment="1">
      <alignment horizontal="center"/>
    </xf>
    <xf numFmtId="0" fontId="6" fillId="0" borderId="1" xfId="0" applyFont="1" applyBorder="1" applyAlignment="1">
      <alignment horizontal="center"/>
    </xf>
    <xf numFmtId="3" fontId="6" fillId="0" borderId="1" xfId="0" applyNumberFormat="1" applyFont="1" applyFill="1" applyBorder="1" applyAlignment="1">
      <alignment horizontal="center" wrapText="1"/>
    </xf>
    <xf numFmtId="0" fontId="6" fillId="2" borderId="1" xfId="0" applyFont="1" applyFill="1" applyBorder="1" applyAlignment="1">
      <alignment horizontal="center"/>
    </xf>
    <xf numFmtId="3" fontId="3" fillId="0" borderId="1" xfId="0" applyNumberFormat="1" applyFont="1" applyBorder="1" applyAlignment="1">
      <alignment horizontal="center" vertical="center"/>
    </xf>
    <xf numFmtId="3" fontId="3" fillId="2"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3" fontId="3" fillId="3" borderId="1" xfId="0" applyNumberFormat="1" applyFont="1" applyFill="1" applyBorder="1" applyAlignment="1">
      <alignment horizontal="center" vertical="center"/>
    </xf>
    <xf numFmtId="0" fontId="3" fillId="3" borderId="1" xfId="0" applyFont="1" applyFill="1" applyBorder="1" applyAlignment="1">
      <alignment horizontal="center" vertical="center"/>
    </xf>
    <xf numFmtId="0" fontId="3" fillId="2"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1" fillId="0" borderId="1" xfId="0" applyFont="1" applyBorder="1" applyAlignment="1">
      <alignment horizontal="center" vertical="center"/>
    </xf>
    <xf numFmtId="0" fontId="3" fillId="0" borderId="0" xfId="0" applyFont="1" applyFill="1"/>
    <xf numFmtId="0" fontId="3" fillId="0" borderId="0" xfId="0" applyFont="1" applyFill="1" applyAlignment="1">
      <alignment horizontal="center"/>
    </xf>
    <xf numFmtId="0" fontId="6" fillId="0" borderId="1" xfId="0" applyFont="1" applyBorder="1" applyAlignment="1">
      <alignment horizontal="left" indent="3"/>
    </xf>
    <xf numFmtId="0" fontId="6" fillId="0" borderId="1" xfId="0" applyFont="1" applyBorder="1" applyAlignment="1">
      <alignment horizontal="left" indent="5"/>
    </xf>
    <xf numFmtId="0" fontId="6" fillId="0" borderId="1" xfId="0" applyFont="1" applyFill="1" applyBorder="1" applyAlignment="1">
      <alignment horizontal="left" indent="5"/>
    </xf>
    <xf numFmtId="3" fontId="6" fillId="0" borderId="1" xfId="0" applyNumberFormat="1" applyFont="1" applyFill="1" applyBorder="1" applyAlignment="1">
      <alignment horizontal="left" wrapText="1" indent="5"/>
    </xf>
    <xf numFmtId="0" fontId="3" fillId="3" borderId="1" xfId="0" applyFont="1" applyFill="1" applyBorder="1" applyAlignment="1">
      <alignment horizontal="center"/>
    </xf>
    <xf numFmtId="0" fontId="3" fillId="0" borderId="0" xfId="0" applyFont="1" applyBorder="1"/>
    <xf numFmtId="3" fontId="3" fillId="3" borderId="1" xfId="0" applyNumberFormat="1" applyFont="1" applyFill="1" applyBorder="1" applyAlignment="1">
      <alignment horizontal="center"/>
    </xf>
    <xf numFmtId="0" fontId="3" fillId="4" borderId="1" xfId="0" applyFont="1" applyFill="1" applyBorder="1" applyAlignment="1">
      <alignment horizontal="center" vertical="center"/>
    </xf>
    <xf numFmtId="3" fontId="5" fillId="0" borderId="1" xfId="0" applyNumberFormat="1" applyFont="1" applyFill="1" applyBorder="1" applyAlignment="1">
      <alignment horizontal="left" wrapText="1" indent="5"/>
    </xf>
    <xf numFmtId="0" fontId="3" fillId="0" borderId="1" xfId="0" applyFont="1" applyFill="1" applyBorder="1" applyAlignment="1">
      <alignment horizontal="center" vertical="center"/>
    </xf>
    <xf numFmtId="0" fontId="3" fillId="2" borderId="1" xfId="0" applyFont="1" applyFill="1" applyBorder="1" applyAlignment="1">
      <alignment horizontal="center"/>
    </xf>
    <xf numFmtId="0" fontId="4" fillId="0" borderId="1" xfId="0" applyFont="1" applyFill="1" applyBorder="1" applyAlignment="1">
      <alignment horizontal="center" vertical="center"/>
    </xf>
    <xf numFmtId="0" fontId="0" fillId="0" borderId="0" xfId="0" applyFill="1"/>
    <xf numFmtId="3" fontId="6" fillId="0" borderId="1" xfId="0" applyNumberFormat="1" applyFont="1" applyFill="1" applyBorder="1" applyAlignment="1">
      <alignment horizontal="left" wrapText="1"/>
    </xf>
    <xf numFmtId="0" fontId="6" fillId="0" borderId="1" xfId="0" applyFont="1" applyBorder="1" applyAlignment="1">
      <alignment horizontal="left"/>
    </xf>
    <xf numFmtId="3" fontId="5" fillId="0" borderId="1" xfId="0" applyNumberFormat="1" applyFont="1" applyBorder="1" applyAlignment="1">
      <alignment horizontal="left" wrapText="1" indent="3"/>
    </xf>
    <xf numFmtId="3" fontId="3" fillId="5" borderId="1" xfId="0" applyNumberFormat="1" applyFont="1" applyFill="1" applyBorder="1" applyAlignment="1" applyProtection="1">
      <alignment horizontal="center" vertical="center"/>
      <protection locked="0"/>
    </xf>
    <xf numFmtId="0" fontId="3" fillId="5" borderId="1" xfId="0" applyFont="1" applyFill="1" applyBorder="1" applyAlignment="1" applyProtection="1">
      <alignment horizontal="center" vertical="center" wrapText="1"/>
      <protection locked="0"/>
    </xf>
    <xf numFmtId="0" fontId="1" fillId="0" borderId="0" xfId="0" applyFont="1" applyBorder="1" applyAlignment="1">
      <alignment wrapText="1"/>
    </xf>
  </cellXfs>
  <cellStyles count="2">
    <cellStyle name="Normal" xfId="0" builtinId="0"/>
    <cellStyle name="Normal 2" xfId="1" xr:uid="{00000000-0005-0000-0000-000001000000}"/>
  </cellStyles>
  <dxfs count="85">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2"/>
        </patternFill>
      </fill>
    </dxf>
    <dxf>
      <font>
        <color rgb="FF006100"/>
      </font>
      <fill>
        <patternFill>
          <bgColor rgb="FFC6EFCE"/>
        </patternFill>
      </fill>
    </dxf>
    <dxf>
      <font>
        <color rgb="FF9C0006"/>
      </font>
      <fill>
        <patternFill>
          <bgColor rgb="FFFFC7CE"/>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2"/>
        </patternFill>
      </fill>
    </dxf>
    <dxf>
      <fill>
        <patternFill>
          <bgColor theme="2"/>
        </patternFill>
      </fill>
    </dxf>
    <dxf>
      <fill>
        <patternFill>
          <bgColor theme="2"/>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6"/>
  <sheetViews>
    <sheetView view="pageLayout" zoomScaleNormal="100" workbookViewId="0"/>
  </sheetViews>
  <sheetFormatPr defaultRowHeight="14.4" x14ac:dyDescent="0.3"/>
  <cols>
    <col min="1" max="1" width="115.44140625" style="14" customWidth="1"/>
  </cols>
  <sheetData>
    <row r="1" spans="1:1" ht="16.5" x14ac:dyDescent="0.3">
      <c r="A1" s="15" t="s">
        <v>187</v>
      </c>
    </row>
    <row r="2" spans="1:1" ht="49.5" x14ac:dyDescent="0.3">
      <c r="A2" s="16" t="s">
        <v>270</v>
      </c>
    </row>
    <row r="3" spans="1:1" ht="115.5" x14ac:dyDescent="0.3">
      <c r="A3" s="16" t="s">
        <v>317</v>
      </c>
    </row>
    <row r="4" spans="1:1" ht="33" x14ac:dyDescent="0.3">
      <c r="A4" s="16" t="s">
        <v>273</v>
      </c>
    </row>
    <row r="5" spans="1:1" ht="49.5" x14ac:dyDescent="0.3">
      <c r="A5" s="16" t="s">
        <v>327</v>
      </c>
    </row>
    <row r="6" spans="1:1" ht="99" x14ac:dyDescent="0.3">
      <c r="A6" s="16" t="s">
        <v>320</v>
      </c>
    </row>
  </sheetData>
  <sheetProtection algorithmName="SHA-512" hashValue="k+b2gaU5W2EALFUxSAmgBs7v+KhRtyT1Hx9uVU0ErfHDPt2S4PYHeF3WfSaCzBZCk5Hd58dQkeQTBSkLoMyFqg==" saltValue="Dz4lCL6SxdpYhbfJGvEqww==" spinCount="100000" sheet="1" objects="1" scenarios="1" selectLockedCells="1"/>
  <printOptions horizontalCentered="1"/>
  <pageMargins left="0.7" right="0.7" top="1.1041666666666701" bottom="0.75" header="0.3" footer="0.3"/>
  <pageSetup fitToHeight="0" orientation="landscape" r:id="rId1"/>
  <headerFooter>
    <oddHeader>&amp;L&amp;G&amp;C&amp;"Segoe UI,Bold"&amp;14Non-UOCAVA Absentee Report Instructions
&amp;12May 4, 2021 Primary/Special Election</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43"/>
  <sheetViews>
    <sheetView view="pageLayout" topLeftCell="A32" zoomScale="80" zoomScaleNormal="70" zoomScalePageLayoutView="80" workbookViewId="0">
      <selection activeCell="C2" sqref="C2"/>
    </sheetView>
  </sheetViews>
  <sheetFormatPr defaultColWidth="8.6640625" defaultRowHeight="19.2" x14ac:dyDescent="0.45"/>
  <cols>
    <col min="1" max="1" width="5.88671875" style="1" bestFit="1" customWidth="1"/>
    <col min="2" max="2" width="80" style="5" bestFit="1" customWidth="1"/>
    <col min="3" max="3" width="8.6640625" style="1"/>
    <col min="4" max="4" width="27.44140625" style="44" customWidth="1"/>
    <col min="5" max="5" width="96.5546875" style="1" customWidth="1"/>
    <col min="6" max="16384" width="8.6640625" style="1"/>
  </cols>
  <sheetData>
    <row r="1" spans="1:5" x14ac:dyDescent="0.45">
      <c r="A1" s="2"/>
      <c r="B1" s="4"/>
      <c r="C1" s="41" t="s">
        <v>188</v>
      </c>
      <c r="D1" s="42" t="s">
        <v>201</v>
      </c>
      <c r="E1" s="41" t="s">
        <v>189</v>
      </c>
    </row>
    <row r="2" spans="1:5" ht="30.6" customHeight="1" x14ac:dyDescent="0.45">
      <c r="A2" s="2" t="s">
        <v>12</v>
      </c>
      <c r="B2" s="3" t="s">
        <v>28</v>
      </c>
      <c r="C2" s="62">
        <v>59</v>
      </c>
      <c r="D2" s="38" t="str">
        <f t="shared" ref="D2:D36" si="0">IF(C2="","Please input value","")</f>
        <v/>
      </c>
      <c r="E2" s="35"/>
    </row>
    <row r="3" spans="1:5" s="44" customFormat="1" ht="30.6" customHeight="1" x14ac:dyDescent="0.45">
      <c r="A3" s="19" t="s">
        <v>13</v>
      </c>
      <c r="B3" s="3" t="s">
        <v>231</v>
      </c>
      <c r="C3" s="62">
        <v>74</v>
      </c>
      <c r="D3" s="55" t="str">
        <f t="shared" si="0"/>
        <v/>
      </c>
      <c r="E3" s="55"/>
    </row>
    <row r="4" spans="1:5" ht="30.6" customHeight="1" x14ac:dyDescent="0.45">
      <c r="A4" s="2" t="s">
        <v>14</v>
      </c>
      <c r="B4" s="3" t="s">
        <v>230</v>
      </c>
      <c r="C4" s="36">
        <f>SUM(C2:C3)</f>
        <v>133</v>
      </c>
      <c r="D4" s="38" t="str">
        <f t="shared" si="0"/>
        <v/>
      </c>
      <c r="E4" s="35" t="str">
        <f>IF(C4=SUM(C7, C8, C11),"PASS", "FAIL, C must equal E + F + I")</f>
        <v>PASS</v>
      </c>
    </row>
    <row r="5" spans="1:5" s="44" customFormat="1" ht="30.6" customHeight="1" x14ac:dyDescent="0.45">
      <c r="A5" s="19" t="s">
        <v>15</v>
      </c>
      <c r="B5" s="3" t="s">
        <v>232</v>
      </c>
      <c r="C5" s="62">
        <v>2</v>
      </c>
      <c r="D5" s="38" t="str">
        <f t="shared" si="0"/>
        <v/>
      </c>
      <c r="E5" s="55"/>
    </row>
    <row r="6" spans="1:5" ht="30.6" customHeight="1" x14ac:dyDescent="0.45">
      <c r="A6" s="2"/>
      <c r="B6" s="4"/>
      <c r="C6" s="35"/>
      <c r="D6" s="38"/>
      <c r="E6" s="35"/>
    </row>
    <row r="7" spans="1:5" ht="30.6" customHeight="1" x14ac:dyDescent="0.45">
      <c r="A7" s="2" t="s">
        <v>16</v>
      </c>
      <c r="B7" s="3" t="s">
        <v>32</v>
      </c>
      <c r="C7" s="62">
        <v>131</v>
      </c>
      <c r="D7" s="38" t="str">
        <f t="shared" si="0"/>
        <v/>
      </c>
      <c r="E7" s="35" t="str">
        <f>IF(AND(C7&lt;=SUM(C2:C3), C7 &gt; C3),"PASS", "FAIL, E cannot be greater than C OR E cannot be smaller than B")</f>
        <v>PASS</v>
      </c>
    </row>
    <row r="8" spans="1:5" ht="30.6" customHeight="1" x14ac:dyDescent="0.45">
      <c r="A8" s="2" t="s">
        <v>17</v>
      </c>
      <c r="B8" s="3" t="s">
        <v>34</v>
      </c>
      <c r="C8" s="62">
        <v>0</v>
      </c>
      <c r="D8" s="38" t="str">
        <f t="shared" si="0"/>
        <v/>
      </c>
      <c r="E8" s="35"/>
    </row>
    <row r="9" spans="1:5" s="44" customFormat="1" ht="30.6" customHeight="1" x14ac:dyDescent="0.45">
      <c r="A9" s="19" t="s">
        <v>18</v>
      </c>
      <c r="B9" s="3" t="s">
        <v>264</v>
      </c>
      <c r="C9" s="62">
        <v>0</v>
      </c>
      <c r="D9" s="38" t="str">
        <f t="shared" si="0"/>
        <v/>
      </c>
      <c r="E9" s="55"/>
    </row>
    <row r="10" spans="1:5" ht="30.6" customHeight="1" x14ac:dyDescent="0.45">
      <c r="A10" s="2" t="s">
        <v>19</v>
      </c>
      <c r="B10" s="3" t="s">
        <v>36</v>
      </c>
      <c r="C10" s="62">
        <v>0</v>
      </c>
      <c r="D10" s="38" t="str">
        <f t="shared" si="0"/>
        <v/>
      </c>
      <c r="E10" s="35"/>
    </row>
    <row r="11" spans="1:5" ht="30.6" customHeight="1" x14ac:dyDescent="0.45">
      <c r="A11" s="2" t="s">
        <v>20</v>
      </c>
      <c r="B11" s="3" t="s">
        <v>38</v>
      </c>
      <c r="C11" s="62">
        <v>2</v>
      </c>
      <c r="D11" s="38" t="str">
        <f t="shared" si="0"/>
        <v/>
      </c>
      <c r="E11" s="35"/>
    </row>
    <row r="12" spans="1:5" ht="30.6" customHeight="1" x14ac:dyDescent="0.45">
      <c r="A12" s="2"/>
      <c r="B12" s="4"/>
      <c r="C12" s="35"/>
      <c r="D12" s="38"/>
      <c r="E12" s="35"/>
    </row>
    <row r="13" spans="1:5" ht="30.6" customHeight="1" x14ac:dyDescent="0.45">
      <c r="A13" s="2" t="s">
        <v>21</v>
      </c>
      <c r="B13" s="3" t="s">
        <v>40</v>
      </c>
      <c r="C13" s="36">
        <f>SUM(C14,C16)</f>
        <v>131</v>
      </c>
      <c r="D13" s="38"/>
      <c r="E13" s="35"/>
    </row>
    <row r="14" spans="1:5" ht="30.6" customHeight="1" x14ac:dyDescent="0.45">
      <c r="A14" s="2" t="s">
        <v>22</v>
      </c>
      <c r="B14" s="9" t="s">
        <v>42</v>
      </c>
      <c r="C14" s="62">
        <v>57</v>
      </c>
      <c r="D14" s="38" t="str">
        <f t="shared" si="0"/>
        <v/>
      </c>
      <c r="E14" s="35"/>
    </row>
    <row r="15" spans="1:5" ht="67.5" customHeight="1" x14ac:dyDescent="0.45">
      <c r="A15" s="19" t="s">
        <v>23</v>
      </c>
      <c r="B15" s="54" t="s">
        <v>328</v>
      </c>
      <c r="C15" s="62">
        <v>0</v>
      </c>
      <c r="D15" s="38" t="str">
        <f t="shared" si="0"/>
        <v/>
      </c>
      <c r="E15" s="55"/>
    </row>
    <row r="16" spans="1:5" ht="30.6" customHeight="1" x14ac:dyDescent="0.45">
      <c r="A16" s="2" t="s">
        <v>24</v>
      </c>
      <c r="B16" s="9" t="s">
        <v>44</v>
      </c>
      <c r="C16" s="62">
        <v>74</v>
      </c>
      <c r="D16" s="38" t="str">
        <f t="shared" si="0"/>
        <v/>
      </c>
      <c r="E16" s="35"/>
    </row>
    <row r="17" spans="1:5" ht="30.6" customHeight="1" x14ac:dyDescent="0.45">
      <c r="A17" s="2" t="s">
        <v>25</v>
      </c>
      <c r="B17" s="3" t="s">
        <v>46</v>
      </c>
      <c r="C17" s="36">
        <f>SUM(C18:C19)</f>
        <v>0</v>
      </c>
      <c r="D17" s="38"/>
      <c r="E17" s="35"/>
    </row>
    <row r="18" spans="1:5" ht="30.6" customHeight="1" x14ac:dyDescent="0.45">
      <c r="A18" s="2" t="s">
        <v>26</v>
      </c>
      <c r="B18" s="9" t="s">
        <v>48</v>
      </c>
      <c r="C18" s="62">
        <v>0</v>
      </c>
      <c r="D18" s="38" t="str">
        <f t="shared" si="0"/>
        <v/>
      </c>
      <c r="E18" s="35" t="str">
        <f>IF(C18=SUM(C23:C36),"PASS", "FAIL, O must equal the sum of S, T, U, V, W, X, Y, Z, AA, BB, CC, DD, EE, FF")</f>
        <v>PASS</v>
      </c>
    </row>
    <row r="19" spans="1:5" ht="30.6" customHeight="1" x14ac:dyDescent="0.45">
      <c r="A19" s="2" t="s">
        <v>27</v>
      </c>
      <c r="B19" s="9" t="s">
        <v>50</v>
      </c>
      <c r="C19" s="62">
        <v>0</v>
      </c>
      <c r="D19" s="38" t="str">
        <f t="shared" si="0"/>
        <v/>
      </c>
      <c r="E19" s="35"/>
    </row>
    <row r="20" spans="1:5" ht="30.6" customHeight="1" x14ac:dyDescent="0.45">
      <c r="A20" s="2" t="s">
        <v>29</v>
      </c>
      <c r="B20" s="3" t="s">
        <v>32</v>
      </c>
      <c r="C20" s="36">
        <f>SUM(C13,C17)</f>
        <v>131</v>
      </c>
      <c r="D20" s="38"/>
      <c r="E20" s="35" t="str">
        <f>IF(C20=C7,"PASS","FAIL, Q must equal E")</f>
        <v>PASS</v>
      </c>
    </row>
    <row r="21" spans="1:5" ht="30.6" customHeight="1" x14ac:dyDescent="0.45">
      <c r="A21" s="2"/>
      <c r="B21" s="4"/>
      <c r="C21" s="35"/>
      <c r="D21" s="38"/>
      <c r="E21" s="35"/>
    </row>
    <row r="22" spans="1:5" ht="30.6" customHeight="1" x14ac:dyDescent="0.45">
      <c r="A22" s="2" t="s">
        <v>30</v>
      </c>
      <c r="B22" s="3" t="s">
        <v>53</v>
      </c>
      <c r="C22" s="36">
        <f>SUM(C23:C37)</f>
        <v>0</v>
      </c>
      <c r="D22" s="38"/>
      <c r="E22" s="35" t="str">
        <f>IF(C22=C18,"PASS","FAIL, R must equal O")</f>
        <v>PASS</v>
      </c>
    </row>
    <row r="23" spans="1:5" ht="30.6" customHeight="1" x14ac:dyDescent="0.45">
      <c r="A23" s="2" t="s">
        <v>31</v>
      </c>
      <c r="B23" s="9" t="s">
        <v>288</v>
      </c>
      <c r="C23" s="62">
        <v>0</v>
      </c>
      <c r="D23" s="38" t="str">
        <f t="shared" si="0"/>
        <v/>
      </c>
      <c r="E23" s="35"/>
    </row>
    <row r="24" spans="1:5" ht="30.6" customHeight="1" x14ac:dyDescent="0.45">
      <c r="A24" s="2" t="s">
        <v>33</v>
      </c>
      <c r="B24" s="9" t="s">
        <v>289</v>
      </c>
      <c r="C24" s="62">
        <v>0</v>
      </c>
      <c r="D24" s="38" t="str">
        <f t="shared" si="0"/>
        <v/>
      </c>
      <c r="E24" s="35"/>
    </row>
    <row r="25" spans="1:5" ht="30.6" customHeight="1" x14ac:dyDescent="0.45">
      <c r="A25" s="2" t="s">
        <v>35</v>
      </c>
      <c r="B25" s="9" t="s">
        <v>290</v>
      </c>
      <c r="C25" s="62">
        <v>0</v>
      </c>
      <c r="D25" s="38" t="str">
        <f t="shared" si="0"/>
        <v/>
      </c>
      <c r="E25" s="35"/>
    </row>
    <row r="26" spans="1:5" ht="30.6" customHeight="1" x14ac:dyDescent="0.45">
      <c r="A26" s="19" t="s">
        <v>37</v>
      </c>
      <c r="B26" s="9" t="s">
        <v>291</v>
      </c>
      <c r="C26" s="62">
        <v>0</v>
      </c>
      <c r="D26" s="38" t="str">
        <f>IF(C26="","Please input value","")</f>
        <v/>
      </c>
      <c r="E26" s="35"/>
    </row>
    <row r="27" spans="1:5" ht="30.6" customHeight="1" x14ac:dyDescent="0.45">
      <c r="A27" s="19" t="s">
        <v>39</v>
      </c>
      <c r="B27" s="61" t="s">
        <v>73</v>
      </c>
      <c r="C27" s="62">
        <v>0</v>
      </c>
      <c r="D27" s="55" t="str">
        <f t="shared" si="0"/>
        <v/>
      </c>
      <c r="E27" s="55"/>
    </row>
    <row r="28" spans="1:5" ht="30.6" customHeight="1" x14ac:dyDescent="0.45">
      <c r="A28" s="2" t="s">
        <v>41</v>
      </c>
      <c r="B28" s="9" t="s">
        <v>58</v>
      </c>
      <c r="C28" s="62">
        <v>0</v>
      </c>
      <c r="D28" s="38" t="str">
        <f t="shared" si="0"/>
        <v/>
      </c>
      <c r="E28" s="35"/>
    </row>
    <row r="29" spans="1:5" ht="30.6" customHeight="1" x14ac:dyDescent="0.45">
      <c r="A29" s="19" t="s">
        <v>43</v>
      </c>
      <c r="B29" s="9" t="s">
        <v>60</v>
      </c>
      <c r="C29" s="62">
        <v>0</v>
      </c>
      <c r="D29" s="38" t="str">
        <f t="shared" si="0"/>
        <v/>
      </c>
      <c r="E29" s="35"/>
    </row>
    <row r="30" spans="1:5" ht="30.6" customHeight="1" x14ac:dyDescent="0.45">
      <c r="A30" s="44" t="s">
        <v>45</v>
      </c>
      <c r="B30" s="9" t="s">
        <v>229</v>
      </c>
      <c r="C30" s="62">
        <v>0</v>
      </c>
      <c r="D30" s="53" t="str">
        <f t="shared" si="0"/>
        <v/>
      </c>
      <c r="E30" s="55"/>
    </row>
    <row r="31" spans="1:5" ht="30.6" customHeight="1" x14ac:dyDescent="0.45">
      <c r="A31" s="19" t="s">
        <v>47</v>
      </c>
      <c r="B31" s="9" t="s">
        <v>64</v>
      </c>
      <c r="C31" s="62">
        <v>0</v>
      </c>
      <c r="D31" s="38" t="str">
        <f t="shared" si="0"/>
        <v/>
      </c>
      <c r="E31" s="55"/>
    </row>
    <row r="32" spans="1:5" ht="30.6" customHeight="1" x14ac:dyDescent="0.45">
      <c r="A32" s="19" t="s">
        <v>49</v>
      </c>
      <c r="B32" s="9" t="s">
        <v>66</v>
      </c>
      <c r="C32" s="62">
        <v>0</v>
      </c>
      <c r="D32" s="38" t="str">
        <f t="shared" si="0"/>
        <v/>
      </c>
      <c r="E32" s="55"/>
    </row>
    <row r="33" spans="1:5" ht="30.6" customHeight="1" x14ac:dyDescent="0.45">
      <c r="A33" s="19" t="s">
        <v>51</v>
      </c>
      <c r="B33" s="9" t="s">
        <v>303</v>
      </c>
      <c r="C33" s="62">
        <v>0</v>
      </c>
      <c r="D33" s="38" t="str">
        <f t="shared" si="0"/>
        <v/>
      </c>
      <c r="E33" s="55"/>
    </row>
    <row r="34" spans="1:5" ht="30.6" customHeight="1" x14ac:dyDescent="0.45">
      <c r="A34" s="2" t="s">
        <v>52</v>
      </c>
      <c r="B34" s="9" t="s">
        <v>266</v>
      </c>
      <c r="C34" s="62">
        <v>0</v>
      </c>
      <c r="D34" s="38" t="str">
        <f t="shared" si="0"/>
        <v/>
      </c>
      <c r="E34" s="35"/>
    </row>
    <row r="35" spans="1:5" ht="30.6" customHeight="1" x14ac:dyDescent="0.45">
      <c r="A35" s="2" t="s">
        <v>54</v>
      </c>
      <c r="B35" s="9" t="s">
        <v>69</v>
      </c>
      <c r="C35" s="62">
        <v>0</v>
      </c>
      <c r="D35" s="38" t="str">
        <f t="shared" si="0"/>
        <v/>
      </c>
      <c r="E35" s="35"/>
    </row>
    <row r="36" spans="1:5" ht="30.6" customHeight="1" x14ac:dyDescent="0.45">
      <c r="A36" s="2" t="s">
        <v>55</v>
      </c>
      <c r="B36" s="9" t="s">
        <v>71</v>
      </c>
      <c r="C36" s="62">
        <v>0</v>
      </c>
      <c r="D36" s="38" t="str">
        <f t="shared" si="0"/>
        <v/>
      </c>
      <c r="E36" s="35"/>
    </row>
    <row r="37" spans="1:5" ht="30.6" customHeight="1" x14ac:dyDescent="0.45">
      <c r="A37" s="2"/>
      <c r="B37" s="2"/>
      <c r="C37" s="32"/>
      <c r="D37" s="38"/>
      <c r="E37" s="35"/>
    </row>
    <row r="38" spans="1:5" s="44" customFormat="1" ht="30.6" customHeight="1" x14ac:dyDescent="0.45">
      <c r="A38" s="2" t="s">
        <v>56</v>
      </c>
      <c r="B38" s="3" t="s">
        <v>98</v>
      </c>
      <c r="C38" s="36">
        <f>SUM(C22)</f>
        <v>0</v>
      </c>
      <c r="D38" s="38"/>
      <c r="E38" s="35" t="str">
        <f>IF(C38=C17,"PASS","FAIL, GG must equal N")</f>
        <v>PASS</v>
      </c>
    </row>
    <row r="39" spans="1:5" ht="27.9" customHeight="1" x14ac:dyDescent="0.45">
      <c r="A39" s="2"/>
      <c r="B39" s="4"/>
      <c r="C39" s="35"/>
      <c r="D39" s="38"/>
      <c r="E39" s="35"/>
    </row>
    <row r="40" spans="1:5" x14ac:dyDescent="0.45">
      <c r="A40" s="2"/>
      <c r="B40" s="7" t="s">
        <v>99</v>
      </c>
      <c r="C40" s="35"/>
      <c r="D40" s="38"/>
      <c r="E40" s="35" t="str">
        <f>IF(OR(COUNTIF(E2:E38,"*"&amp;"FAIL"&amp;"*"), COUNTIF(D2:D38,"*"&amp;"Please"&amp;"*")),"INCOMPLETE", "COMPLETE")</f>
        <v>COMPLETE</v>
      </c>
    </row>
    <row r="42" spans="1:5" x14ac:dyDescent="0.45">
      <c r="B42" s="5" t="s">
        <v>287</v>
      </c>
    </row>
    <row r="43" spans="1:5" x14ac:dyDescent="0.45">
      <c r="B43" s="6"/>
    </row>
  </sheetData>
  <sheetProtection algorithmName="SHA-512" hashValue="vBefEJlnZL8l8hkQ7VPgkINFAZqYCrfBJByGK4/aL/u2/acuIGbQ8oYHbIJMW3lMDvNL+zwd2pejbqpQevfx+g==" saltValue="JK4MT4bSkRRMnB94w1AtwQ==" spinCount="100000" sheet="1" objects="1" scenarios="1" selectLockedCells="1"/>
  <conditionalFormatting sqref="E7:E11 E18:E19 E13 E2:E5 E22:E37">
    <cfRule type="cellIs" dxfId="84" priority="36" stopIfTrue="1" operator="equal">
      <formula>"BAD"</formula>
    </cfRule>
    <cfRule type="cellIs" dxfId="83" priority="37" stopIfTrue="1" operator="equal">
      <formula>"GOOD"</formula>
    </cfRule>
  </conditionalFormatting>
  <conditionalFormatting sqref="E6">
    <cfRule type="containsText" dxfId="82" priority="34" stopIfTrue="1" operator="containsText" text="BAD">
      <formula>NOT(ISERROR(SEARCH("BAD",E6)))</formula>
    </cfRule>
  </conditionalFormatting>
  <conditionalFormatting sqref="E12:E13">
    <cfRule type="containsText" dxfId="81" priority="33" stopIfTrue="1" operator="containsText" text="BAD">
      <formula>NOT(ISERROR(SEARCH("BAD",E12)))</formula>
    </cfRule>
  </conditionalFormatting>
  <conditionalFormatting sqref="E21:E22">
    <cfRule type="containsText" dxfId="80" priority="32" stopIfTrue="1" operator="containsText" text="BAD">
      <formula>NOT(ISERROR(SEARCH("BAD",E21)))</formula>
    </cfRule>
  </conditionalFormatting>
  <conditionalFormatting sqref="E14:E17">
    <cfRule type="containsText" dxfId="79" priority="29" stopIfTrue="1" operator="containsText" text="BAD">
      <formula>NOT(ISERROR(SEARCH("BAD",E14)))</formula>
    </cfRule>
  </conditionalFormatting>
  <conditionalFormatting sqref="E14:E17">
    <cfRule type="cellIs" dxfId="78" priority="30" stopIfTrue="1" operator="equal">
      <formula>"BAD"</formula>
    </cfRule>
    <cfRule type="cellIs" dxfId="77" priority="31" stopIfTrue="1" operator="equal">
      <formula>"GOOD"</formula>
    </cfRule>
  </conditionalFormatting>
  <conditionalFormatting sqref="E17">
    <cfRule type="cellIs" dxfId="76" priority="27" stopIfTrue="1" operator="equal">
      <formula>"BAD"</formula>
    </cfRule>
    <cfRule type="cellIs" dxfId="75" priority="28" stopIfTrue="1" operator="equal">
      <formula>"GOOD"</formula>
    </cfRule>
  </conditionalFormatting>
  <conditionalFormatting sqref="E17">
    <cfRule type="containsText" dxfId="74" priority="26" stopIfTrue="1" operator="containsText" text="BAD">
      <formula>NOT(ISERROR(SEARCH("BAD",E17)))</formula>
    </cfRule>
  </conditionalFormatting>
  <conditionalFormatting sqref="E38">
    <cfRule type="containsText" dxfId="73" priority="23" stopIfTrue="1" operator="containsText" text="BAD">
      <formula>NOT(ISERROR(SEARCH("BAD",E38)))</formula>
    </cfRule>
  </conditionalFormatting>
  <conditionalFormatting sqref="E38">
    <cfRule type="cellIs" dxfId="72" priority="24" stopIfTrue="1" operator="equal">
      <formula>"BAD"</formula>
    </cfRule>
    <cfRule type="cellIs" dxfId="71" priority="25" stopIfTrue="1" operator="equal">
      <formula>"GOOD"</formula>
    </cfRule>
  </conditionalFormatting>
  <conditionalFormatting sqref="E39">
    <cfRule type="containsText" dxfId="70" priority="19" operator="containsText" text="BAD">
      <formula>NOT(ISERROR(SEARCH("BAD",E39)))</formula>
    </cfRule>
  </conditionalFormatting>
  <conditionalFormatting sqref="E20">
    <cfRule type="containsText" dxfId="69" priority="13" stopIfTrue="1" operator="containsText" text="BAD">
      <formula>NOT(ISERROR(SEARCH("BAD",E20)))</formula>
    </cfRule>
  </conditionalFormatting>
  <conditionalFormatting sqref="E20">
    <cfRule type="cellIs" dxfId="68" priority="14" stopIfTrue="1" operator="equal">
      <formula>"BAD"</formula>
    </cfRule>
    <cfRule type="cellIs" dxfId="67" priority="15" stopIfTrue="1" operator="equal">
      <formula>"GOOD"</formula>
    </cfRule>
  </conditionalFormatting>
  <conditionalFormatting sqref="B38:B40 B2:B36">
    <cfRule type="expression" dxfId="66" priority="12">
      <formula>MOD(ROW(),2)=0</formula>
    </cfRule>
  </conditionalFormatting>
  <conditionalFormatting sqref="D2:D38">
    <cfRule type="containsText" dxfId="65" priority="5" operator="containsText" text="Please">
      <formula>NOT(ISERROR(SEARCH("Please",D2)))</formula>
    </cfRule>
  </conditionalFormatting>
  <conditionalFormatting sqref="E2:E38">
    <cfRule type="containsText" dxfId="64" priority="3" operator="containsText" text="FAIL">
      <formula>NOT(ISERROR(SEARCH("FAIL",E2)))</formula>
    </cfRule>
    <cfRule type="cellIs" dxfId="63" priority="4" operator="equal">
      <formula>"PASS"</formula>
    </cfRule>
  </conditionalFormatting>
  <conditionalFormatting sqref="E40">
    <cfRule type="cellIs" dxfId="62" priority="1" operator="equal">
      <formula>"COMPLETE"</formula>
    </cfRule>
    <cfRule type="containsText" dxfId="61" priority="2" operator="containsText" text="INCOMPLETE">
      <formula>NOT(ISERROR(SEARCH("INCOMPLETE",E40)))</formula>
    </cfRule>
  </conditionalFormatting>
  <pageMargins left="0.7" right="0.7" top="1.125" bottom="0.75" header="0.3" footer="0.3"/>
  <pageSetup scale="55" fitToHeight="0" orientation="landscape" r:id="rId1"/>
  <headerFooter>
    <oddHeader>&amp;L&amp;G&amp;C&amp;"Segoe UI,Bold"&amp;14Non-UOCAVA Absentee Report
&amp;12May 4, 2021 Primary/Special Election</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6"/>
  <sheetViews>
    <sheetView view="pageLayout" zoomScaleNormal="100" workbookViewId="0"/>
  </sheetViews>
  <sheetFormatPr defaultRowHeight="14.4" x14ac:dyDescent="0.3"/>
  <cols>
    <col min="1" max="1" width="115" style="14" customWidth="1"/>
  </cols>
  <sheetData>
    <row r="1" spans="1:1" ht="16.8" x14ac:dyDescent="0.4">
      <c r="A1" s="15" t="s">
        <v>186</v>
      </c>
    </row>
    <row r="2" spans="1:1" ht="50.4" x14ac:dyDescent="0.4">
      <c r="A2" s="16" t="s">
        <v>270</v>
      </c>
    </row>
    <row r="3" spans="1:1" ht="117.6" x14ac:dyDescent="0.4">
      <c r="A3" s="16" t="s">
        <v>318</v>
      </c>
    </row>
    <row r="4" spans="1:1" ht="33.6" x14ac:dyDescent="0.4">
      <c r="A4" s="16" t="s">
        <v>300</v>
      </c>
    </row>
    <row r="5" spans="1:1" ht="50.4" x14ac:dyDescent="0.4">
      <c r="A5" s="16" t="s">
        <v>326</v>
      </c>
    </row>
    <row r="6" spans="1:1" ht="100.8" x14ac:dyDescent="0.4">
      <c r="A6" s="16" t="s">
        <v>321</v>
      </c>
    </row>
  </sheetData>
  <sheetProtection algorithmName="SHA-512" hashValue="o22CqJ5XlI74nX5QC21Hb/sDzFaRTaAAE6TM0mW/Pn2HnEOTM/dbAxJLBtRI1s9BO5Ti6TGDZtEK1ksUGZKmSQ==" saltValue="GUS07FQcc7O65NWIIgcjEQ==" spinCount="100000" sheet="1" objects="1" scenarios="1" selectLockedCells="1"/>
  <printOptions horizontalCentered="1"/>
  <pageMargins left="0.7" right="0.7" top="1.1041666666666701" bottom="0.75" header="0.3" footer="0.3"/>
  <pageSetup fitToHeight="0" orientation="landscape" r:id="rId1"/>
  <headerFooter>
    <oddHeader>&amp;L&amp;G&amp;C&amp;"Segoe UI,Bold"&amp;14UOCAVA Absentee Report Instructions
&amp;12May 4, 2021 Primary/Special Election</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115"/>
  <sheetViews>
    <sheetView view="pageLayout" topLeftCell="A106" zoomScale="80" zoomScaleNormal="70" zoomScalePageLayoutView="80" workbookViewId="0">
      <selection activeCell="C7" sqref="C7"/>
    </sheetView>
  </sheetViews>
  <sheetFormatPr defaultRowHeight="19.2" x14ac:dyDescent="0.45"/>
  <cols>
    <col min="1" max="1" width="9.109375" style="1" bestFit="1" customWidth="1"/>
    <col min="2" max="2" width="80" style="1" customWidth="1"/>
    <col min="3" max="3" width="9.88671875" style="1" bestFit="1" customWidth="1"/>
    <col min="4" max="4" width="24.5546875" style="44" bestFit="1" customWidth="1"/>
    <col min="5" max="5" width="111.88671875" style="1" customWidth="1"/>
  </cols>
  <sheetData>
    <row r="1" spans="1:5" x14ac:dyDescent="0.45">
      <c r="A1" s="2"/>
      <c r="B1" s="2"/>
      <c r="C1" s="29" t="s">
        <v>188</v>
      </c>
      <c r="D1" s="31" t="s">
        <v>201</v>
      </c>
      <c r="E1" s="29" t="s">
        <v>189</v>
      </c>
    </row>
    <row r="2" spans="1:5" x14ac:dyDescent="0.45">
      <c r="A2" s="2" t="s">
        <v>12</v>
      </c>
      <c r="B2" s="12" t="s">
        <v>206</v>
      </c>
      <c r="C2" s="50">
        <f>SUM(C3,C6)</f>
        <v>0</v>
      </c>
      <c r="D2" s="31"/>
      <c r="E2" s="29"/>
    </row>
    <row r="3" spans="1:5" x14ac:dyDescent="0.45">
      <c r="A3" s="2" t="s">
        <v>13</v>
      </c>
      <c r="B3" s="46" t="s">
        <v>207</v>
      </c>
      <c r="C3" s="50">
        <f>SUM(C4:C5)</f>
        <v>0</v>
      </c>
      <c r="D3" s="31"/>
      <c r="E3" s="29"/>
    </row>
    <row r="4" spans="1:5" x14ac:dyDescent="0.45">
      <c r="A4" s="2" t="s">
        <v>14</v>
      </c>
      <c r="B4" s="47" t="s">
        <v>208</v>
      </c>
      <c r="C4" s="62">
        <v>0</v>
      </c>
      <c r="D4" s="56" t="str">
        <f>IF(C4="","Please input value", "")</f>
        <v/>
      </c>
      <c r="E4" s="29"/>
    </row>
    <row r="5" spans="1:5" x14ac:dyDescent="0.45">
      <c r="A5" s="2" t="s">
        <v>15</v>
      </c>
      <c r="B5" s="47" t="s">
        <v>209</v>
      </c>
      <c r="C5" s="62">
        <v>0</v>
      </c>
      <c r="D5" s="56" t="str">
        <f>IF(C5="","Please input value", "")</f>
        <v/>
      </c>
      <c r="E5" s="29"/>
    </row>
    <row r="6" spans="1:5" x14ac:dyDescent="0.45">
      <c r="A6" s="2" t="s">
        <v>16</v>
      </c>
      <c r="B6" s="46" t="s">
        <v>210</v>
      </c>
      <c r="C6" s="52">
        <f>SUM(C7:C8)</f>
        <v>0</v>
      </c>
      <c r="D6" s="56"/>
      <c r="E6" s="29"/>
    </row>
    <row r="7" spans="1:5" x14ac:dyDescent="0.45">
      <c r="A7" s="2" t="s">
        <v>17</v>
      </c>
      <c r="B7" s="47" t="s">
        <v>211</v>
      </c>
      <c r="C7" s="62">
        <v>0</v>
      </c>
      <c r="D7" s="56" t="str">
        <f>IF(C7="","Please input value", "")</f>
        <v/>
      </c>
      <c r="E7" s="29"/>
    </row>
    <row r="8" spans="1:5" x14ac:dyDescent="0.45">
      <c r="A8" s="2" t="s">
        <v>18</v>
      </c>
      <c r="B8" s="47" t="s">
        <v>212</v>
      </c>
      <c r="C8" s="62">
        <v>0</v>
      </c>
      <c r="D8" s="56" t="str">
        <f>IF(C8="","Please input value", "")</f>
        <v/>
      </c>
      <c r="E8" s="29"/>
    </row>
    <row r="9" spans="1:5" x14ac:dyDescent="0.45">
      <c r="A9" s="2" t="s">
        <v>19</v>
      </c>
      <c r="B9" s="60" t="s">
        <v>213</v>
      </c>
      <c r="C9" s="62">
        <v>0</v>
      </c>
      <c r="D9" s="56" t="str">
        <f>IF(C9="","Please input value", "")</f>
        <v/>
      </c>
      <c r="E9" s="29"/>
    </row>
    <row r="10" spans="1:5" x14ac:dyDescent="0.45">
      <c r="A10" s="2" t="s">
        <v>20</v>
      </c>
      <c r="B10" s="12" t="s">
        <v>214</v>
      </c>
      <c r="C10" s="50">
        <f>SUM(C11,C14)</f>
        <v>0</v>
      </c>
      <c r="D10" s="56"/>
      <c r="E10" s="29"/>
    </row>
    <row r="11" spans="1:5" x14ac:dyDescent="0.45">
      <c r="A11" s="2" t="s">
        <v>21</v>
      </c>
      <c r="B11" s="46" t="s">
        <v>215</v>
      </c>
      <c r="C11" s="50">
        <f>SUM(C12:C13)</f>
        <v>0</v>
      </c>
      <c r="D11" s="56"/>
      <c r="E11" s="29"/>
    </row>
    <row r="12" spans="1:5" x14ac:dyDescent="0.45">
      <c r="A12" s="2" t="s">
        <v>22</v>
      </c>
      <c r="B12" s="47" t="s">
        <v>216</v>
      </c>
      <c r="C12" s="62">
        <v>0</v>
      </c>
      <c r="D12" s="56" t="str">
        <f>IF(C12="","Please input value", "")</f>
        <v/>
      </c>
      <c r="E12" s="29"/>
    </row>
    <row r="13" spans="1:5" x14ac:dyDescent="0.45">
      <c r="A13" s="2" t="s">
        <v>23</v>
      </c>
      <c r="B13" s="47" t="s">
        <v>217</v>
      </c>
      <c r="C13" s="62">
        <v>0</v>
      </c>
      <c r="D13" s="56" t="str">
        <f>IF(C13="","Please input value", "")</f>
        <v/>
      </c>
      <c r="E13" s="29"/>
    </row>
    <row r="14" spans="1:5" x14ac:dyDescent="0.45">
      <c r="A14" s="2" t="s">
        <v>24</v>
      </c>
      <c r="B14" s="46" t="s">
        <v>101</v>
      </c>
      <c r="C14" s="50">
        <f>SUM(C15:C16)</f>
        <v>0</v>
      </c>
      <c r="D14" s="31"/>
      <c r="E14" s="29"/>
    </row>
    <row r="15" spans="1:5" x14ac:dyDescent="0.45">
      <c r="A15" s="2" t="s">
        <v>25</v>
      </c>
      <c r="B15" s="48" t="s">
        <v>202</v>
      </c>
      <c r="C15" s="62">
        <v>0</v>
      </c>
      <c r="D15" s="40" t="str">
        <f>IF(C15="","Please input value", "")</f>
        <v/>
      </c>
      <c r="E15" s="39"/>
    </row>
    <row r="16" spans="1:5" x14ac:dyDescent="0.45">
      <c r="A16" s="2" t="s">
        <v>26</v>
      </c>
      <c r="B16" s="49" t="s">
        <v>100</v>
      </c>
      <c r="C16" s="62">
        <v>0</v>
      </c>
      <c r="D16" s="40" t="str">
        <f>IF(C16="","Please input value", "")</f>
        <v/>
      </c>
      <c r="E16" s="35"/>
    </row>
    <row r="17" spans="1:5" ht="28.5" customHeight="1" x14ac:dyDescent="0.45">
      <c r="A17" s="2" t="s">
        <v>27</v>
      </c>
      <c r="B17" s="18" t="s">
        <v>102</v>
      </c>
      <c r="C17" s="36">
        <f>SUM(C2,C10)</f>
        <v>0</v>
      </c>
      <c r="D17" s="40"/>
      <c r="E17" s="35"/>
    </row>
    <row r="18" spans="1:5" x14ac:dyDescent="0.45">
      <c r="A18" s="2"/>
      <c r="B18" s="19"/>
      <c r="C18" s="35"/>
      <c r="D18" s="40"/>
      <c r="E18" s="35"/>
    </row>
    <row r="19" spans="1:5" x14ac:dyDescent="0.45">
      <c r="A19" s="2" t="s">
        <v>29</v>
      </c>
      <c r="B19" s="18" t="s">
        <v>274</v>
      </c>
      <c r="C19" s="62">
        <v>0</v>
      </c>
      <c r="D19" s="40" t="str">
        <f t="shared" ref="D19:D66" si="0">IF(C19="","Please input value","")</f>
        <v/>
      </c>
      <c r="E19" s="34" t="str">
        <f>IF(AND(C19=SUM(C20,C24), C19=SUM(C34,C35,C41)), "PASS", "Fail, Q must equal R + V, Q must equal EE + FF + LL")</f>
        <v>PASS</v>
      </c>
    </row>
    <row r="20" spans="1:5" ht="28.5" customHeight="1" x14ac:dyDescent="0.45">
      <c r="A20" s="2" t="s">
        <v>30</v>
      </c>
      <c r="B20" s="18" t="s">
        <v>275</v>
      </c>
      <c r="C20" s="36">
        <f>SUM(C21, C22, C23)</f>
        <v>0</v>
      </c>
      <c r="D20" s="40"/>
      <c r="E20" s="35"/>
    </row>
    <row r="21" spans="1:5" ht="28.5" customHeight="1" x14ac:dyDescent="0.45">
      <c r="A21" s="2" t="s">
        <v>31</v>
      </c>
      <c r="B21" s="21" t="s">
        <v>276</v>
      </c>
      <c r="C21" s="62">
        <v>0</v>
      </c>
      <c r="D21" s="40" t="str">
        <f t="shared" si="0"/>
        <v/>
      </c>
      <c r="E21" s="35"/>
    </row>
    <row r="22" spans="1:5" ht="28.5" customHeight="1" x14ac:dyDescent="0.45">
      <c r="A22" s="2" t="s">
        <v>33</v>
      </c>
      <c r="B22" s="21" t="s">
        <v>277</v>
      </c>
      <c r="C22" s="62">
        <v>0</v>
      </c>
      <c r="D22" s="40" t="str">
        <f t="shared" si="0"/>
        <v/>
      </c>
      <c r="E22" s="35"/>
    </row>
    <row r="23" spans="1:5" ht="28.5" customHeight="1" x14ac:dyDescent="0.45">
      <c r="A23" s="2" t="s">
        <v>35</v>
      </c>
      <c r="B23" s="21" t="s">
        <v>278</v>
      </c>
      <c r="C23" s="62">
        <v>0</v>
      </c>
      <c r="D23" s="40" t="str">
        <f t="shared" si="0"/>
        <v/>
      </c>
      <c r="E23" s="35"/>
    </row>
    <row r="24" spans="1:5" ht="28.5" customHeight="1" x14ac:dyDescent="0.45">
      <c r="A24" s="2" t="s">
        <v>37</v>
      </c>
      <c r="B24" s="18" t="s">
        <v>279</v>
      </c>
      <c r="C24" s="36">
        <f>SUM(C25,C26,C27)</f>
        <v>0</v>
      </c>
      <c r="D24" s="40"/>
      <c r="E24" s="35"/>
    </row>
    <row r="25" spans="1:5" ht="28.5" customHeight="1" x14ac:dyDescent="0.45">
      <c r="A25" s="2" t="s">
        <v>39</v>
      </c>
      <c r="B25" s="21" t="s">
        <v>280</v>
      </c>
      <c r="C25" s="62">
        <v>0</v>
      </c>
      <c r="D25" s="40" t="str">
        <f t="shared" si="0"/>
        <v/>
      </c>
      <c r="E25" s="35"/>
    </row>
    <row r="26" spans="1:5" ht="28.5" customHeight="1" x14ac:dyDescent="0.45">
      <c r="A26" s="2" t="s">
        <v>41</v>
      </c>
      <c r="B26" s="21" t="s">
        <v>281</v>
      </c>
      <c r="C26" s="62">
        <v>0</v>
      </c>
      <c r="D26" s="40" t="str">
        <f t="shared" si="0"/>
        <v/>
      </c>
      <c r="E26" s="35"/>
    </row>
    <row r="27" spans="1:5" ht="28.5" customHeight="1" x14ac:dyDescent="0.45">
      <c r="A27" s="2" t="s">
        <v>43</v>
      </c>
      <c r="B27" s="21" t="s">
        <v>282</v>
      </c>
      <c r="C27" s="62">
        <v>0</v>
      </c>
      <c r="D27" s="40" t="str">
        <f t="shared" si="0"/>
        <v/>
      </c>
      <c r="E27" s="35"/>
    </row>
    <row r="28" spans="1:5" ht="28.5" customHeight="1" x14ac:dyDescent="0.45">
      <c r="A28" s="2" t="s">
        <v>45</v>
      </c>
      <c r="B28" s="18" t="s">
        <v>283</v>
      </c>
      <c r="C28" s="36">
        <f>SUM(C21,C25)</f>
        <v>0</v>
      </c>
      <c r="D28" s="40"/>
      <c r="E28" s="35"/>
    </row>
    <row r="29" spans="1:5" ht="28.5" customHeight="1" x14ac:dyDescent="0.45">
      <c r="A29" s="2" t="s">
        <v>47</v>
      </c>
      <c r="B29" s="18" t="s">
        <v>284</v>
      </c>
      <c r="C29" s="36">
        <f>SUM(C22,C26)</f>
        <v>0</v>
      </c>
      <c r="D29" s="40"/>
      <c r="E29" s="35"/>
    </row>
    <row r="30" spans="1:5" ht="28.5" customHeight="1" x14ac:dyDescent="0.45">
      <c r="A30" s="2" t="s">
        <v>49</v>
      </c>
      <c r="B30" s="18" t="s">
        <v>285</v>
      </c>
      <c r="C30" s="36">
        <f>SUM(C23,C27)</f>
        <v>0</v>
      </c>
      <c r="D30" s="40"/>
      <c r="E30" s="35"/>
    </row>
    <row r="31" spans="1:5" ht="28.5" customHeight="1" x14ac:dyDescent="0.45">
      <c r="A31" s="2" t="s">
        <v>51</v>
      </c>
      <c r="B31" s="18" t="s">
        <v>225</v>
      </c>
      <c r="C31" s="62">
        <v>0</v>
      </c>
      <c r="D31" s="40" t="str">
        <f t="shared" si="0"/>
        <v/>
      </c>
      <c r="E31" s="35"/>
    </row>
    <row r="32" spans="1:5" s="58" customFormat="1" ht="28.5" customHeight="1" x14ac:dyDescent="0.45">
      <c r="A32" s="19" t="s">
        <v>52</v>
      </c>
      <c r="B32" s="18" t="s">
        <v>224</v>
      </c>
      <c r="C32" s="62">
        <v>0</v>
      </c>
      <c r="D32" s="57" t="str">
        <f t="shared" si="0"/>
        <v/>
      </c>
      <c r="E32" s="55"/>
    </row>
    <row r="33" spans="1:5" x14ac:dyDescent="0.45">
      <c r="A33" s="2"/>
      <c r="B33" s="19"/>
      <c r="C33" s="35"/>
      <c r="D33" s="40"/>
      <c r="E33" s="35"/>
    </row>
    <row r="34" spans="1:5" ht="28.5" customHeight="1" x14ac:dyDescent="0.45">
      <c r="A34" s="2" t="s">
        <v>54</v>
      </c>
      <c r="B34" s="18" t="s">
        <v>233</v>
      </c>
      <c r="C34" s="62">
        <v>0</v>
      </c>
      <c r="D34" s="40" t="str">
        <f t="shared" si="0"/>
        <v/>
      </c>
      <c r="E34" s="35"/>
    </row>
    <row r="35" spans="1:5" ht="28.5" customHeight="1" x14ac:dyDescent="0.45">
      <c r="A35" s="2" t="s">
        <v>55</v>
      </c>
      <c r="B35" s="18" t="s">
        <v>103</v>
      </c>
      <c r="C35" s="36">
        <f>SUM(C36:C38)</f>
        <v>0</v>
      </c>
      <c r="D35" s="40"/>
      <c r="E35" s="35"/>
    </row>
    <row r="36" spans="1:5" ht="28.5" customHeight="1" x14ac:dyDescent="0.45">
      <c r="A36" s="2" t="s">
        <v>56</v>
      </c>
      <c r="B36" s="21" t="s">
        <v>104</v>
      </c>
      <c r="C36" s="62">
        <v>0</v>
      </c>
      <c r="D36" s="40" t="str">
        <f t="shared" si="0"/>
        <v/>
      </c>
      <c r="E36" s="35"/>
    </row>
    <row r="37" spans="1:5" ht="28.5" customHeight="1" x14ac:dyDescent="0.45">
      <c r="A37" s="2" t="s">
        <v>57</v>
      </c>
      <c r="B37" s="21" t="s">
        <v>105</v>
      </c>
      <c r="C37" s="62">
        <v>0</v>
      </c>
      <c r="D37" s="40" t="str">
        <f t="shared" si="0"/>
        <v/>
      </c>
      <c r="E37" s="35"/>
    </row>
    <row r="38" spans="1:5" ht="28.5" customHeight="1" x14ac:dyDescent="0.45">
      <c r="A38" s="2" t="s">
        <v>59</v>
      </c>
      <c r="B38" s="21" t="s">
        <v>106</v>
      </c>
      <c r="C38" s="62">
        <v>0</v>
      </c>
      <c r="D38" s="40" t="str">
        <f t="shared" si="0"/>
        <v/>
      </c>
      <c r="E38" s="35"/>
    </row>
    <row r="39" spans="1:5" ht="28.5" customHeight="1" x14ac:dyDescent="0.45">
      <c r="A39" s="2" t="s">
        <v>61</v>
      </c>
      <c r="B39" s="59" t="s">
        <v>265</v>
      </c>
      <c r="C39" s="62">
        <v>0</v>
      </c>
      <c r="D39" s="40" t="str">
        <f t="shared" si="0"/>
        <v/>
      </c>
      <c r="E39" s="35"/>
    </row>
    <row r="40" spans="1:5" x14ac:dyDescent="0.45">
      <c r="A40" s="2" t="s">
        <v>62</v>
      </c>
      <c r="B40" s="18" t="s">
        <v>107</v>
      </c>
      <c r="C40" s="62">
        <v>0</v>
      </c>
      <c r="D40" s="40" t="str">
        <f t="shared" si="0"/>
        <v/>
      </c>
      <c r="E40" s="35"/>
    </row>
    <row r="41" spans="1:5" ht="38.4" x14ac:dyDescent="0.45">
      <c r="A41" s="2" t="s">
        <v>63</v>
      </c>
      <c r="B41" s="18" t="s">
        <v>108</v>
      </c>
      <c r="C41" s="62">
        <v>0</v>
      </c>
      <c r="D41" s="40" t="str">
        <f t="shared" si="0"/>
        <v/>
      </c>
      <c r="E41" s="35"/>
    </row>
    <row r="42" spans="1:5" ht="28.5" customHeight="1" x14ac:dyDescent="0.45">
      <c r="A42" s="2" t="s">
        <v>65</v>
      </c>
      <c r="B42" s="18" t="s">
        <v>109</v>
      </c>
      <c r="C42" s="36">
        <f>SUM(C41,C40,C34)</f>
        <v>0</v>
      </c>
      <c r="D42" s="40"/>
      <c r="E42" s="38"/>
    </row>
    <row r="43" spans="1:5" x14ac:dyDescent="0.45">
      <c r="A43" s="2"/>
      <c r="B43" s="19"/>
      <c r="C43" s="35"/>
      <c r="D43" s="40"/>
      <c r="E43" s="35"/>
    </row>
    <row r="44" spans="1:5" ht="28.5" customHeight="1" x14ac:dyDescent="0.45">
      <c r="A44" s="2" t="s">
        <v>67</v>
      </c>
      <c r="B44" s="18" t="s">
        <v>310</v>
      </c>
      <c r="C44" s="62">
        <v>0</v>
      </c>
      <c r="D44" s="40" t="str">
        <f t="shared" si="0"/>
        <v/>
      </c>
      <c r="E44" s="35" t="str">
        <f>IF(C44=SUM(C45,C48),"PASS","FAIL, NN must equal OO + RR")</f>
        <v>PASS</v>
      </c>
    </row>
    <row r="45" spans="1:5" ht="28.5" customHeight="1" x14ac:dyDescent="0.45">
      <c r="A45" s="2" t="s">
        <v>68</v>
      </c>
      <c r="B45" s="18" t="s">
        <v>311</v>
      </c>
      <c r="C45" s="36">
        <f>SUM(C46,C47)</f>
        <v>0</v>
      </c>
      <c r="D45" s="40"/>
      <c r="E45" s="35"/>
    </row>
    <row r="46" spans="1:5" ht="28.5" customHeight="1" x14ac:dyDescent="0.45">
      <c r="A46" s="2" t="s">
        <v>70</v>
      </c>
      <c r="B46" s="21" t="s">
        <v>312</v>
      </c>
      <c r="C46" s="62">
        <v>0</v>
      </c>
      <c r="D46" s="40" t="str">
        <f t="shared" si="0"/>
        <v/>
      </c>
      <c r="E46" s="35"/>
    </row>
    <row r="47" spans="1:5" ht="28.5" customHeight="1" x14ac:dyDescent="0.45">
      <c r="A47" s="2" t="s">
        <v>72</v>
      </c>
      <c r="B47" s="21" t="s">
        <v>313</v>
      </c>
      <c r="C47" s="62">
        <v>0</v>
      </c>
      <c r="D47" s="40" t="str">
        <f t="shared" si="0"/>
        <v/>
      </c>
      <c r="E47" s="35"/>
    </row>
    <row r="48" spans="1:5" ht="28.5" customHeight="1" x14ac:dyDescent="0.45">
      <c r="A48" s="2" t="s">
        <v>74</v>
      </c>
      <c r="B48" s="18" t="s">
        <v>110</v>
      </c>
      <c r="C48" s="36">
        <f>SUM(C49,C50)</f>
        <v>0</v>
      </c>
      <c r="D48" s="40"/>
      <c r="E48" s="35"/>
    </row>
    <row r="49" spans="1:5" ht="28.5" customHeight="1" x14ac:dyDescent="0.45">
      <c r="A49" s="2" t="s">
        <v>75</v>
      </c>
      <c r="B49" s="21" t="s">
        <v>111</v>
      </c>
      <c r="C49" s="62">
        <v>0</v>
      </c>
      <c r="D49" s="40" t="str">
        <f t="shared" si="0"/>
        <v/>
      </c>
      <c r="E49" s="35"/>
    </row>
    <row r="50" spans="1:5" ht="28.5" customHeight="1" x14ac:dyDescent="0.45">
      <c r="A50" s="2" t="s">
        <v>76</v>
      </c>
      <c r="B50" s="21" t="s">
        <v>112</v>
      </c>
      <c r="C50" s="62">
        <v>0</v>
      </c>
      <c r="D50" s="40" t="str">
        <f t="shared" si="0"/>
        <v/>
      </c>
      <c r="E50" s="35"/>
    </row>
    <row r="51" spans="1:5" ht="28.5" customHeight="1" x14ac:dyDescent="0.45">
      <c r="A51" s="2" t="s">
        <v>77</v>
      </c>
      <c r="B51" s="18" t="s">
        <v>113</v>
      </c>
      <c r="C51" s="36">
        <f>SUM(C45,C48)</f>
        <v>0</v>
      </c>
      <c r="D51" s="40"/>
      <c r="E51" s="35"/>
    </row>
    <row r="52" spans="1:5" x14ac:dyDescent="0.45">
      <c r="B52" s="19"/>
      <c r="C52" s="35"/>
      <c r="D52" s="40"/>
      <c r="E52" s="35"/>
    </row>
    <row r="53" spans="1:5" ht="28.5" customHeight="1" x14ac:dyDescent="0.45">
      <c r="A53" s="2" t="s">
        <v>78</v>
      </c>
      <c r="B53" s="18" t="s">
        <v>114</v>
      </c>
      <c r="C53" s="62">
        <v>0</v>
      </c>
      <c r="D53" s="40" t="str">
        <f t="shared" si="0"/>
        <v/>
      </c>
      <c r="E53" s="35" t="str">
        <f>IF(C53=SUM(C55,C58),"PASS","FAIL, VV must equal XX + AAA")</f>
        <v>PASS</v>
      </c>
    </row>
    <row r="54" spans="1:5" ht="57.6" x14ac:dyDescent="0.45">
      <c r="A54" s="2" t="s">
        <v>79</v>
      </c>
      <c r="B54" s="21" t="s">
        <v>331</v>
      </c>
      <c r="C54" s="62">
        <v>0</v>
      </c>
      <c r="D54" s="40"/>
      <c r="E54" s="35"/>
    </row>
    <row r="55" spans="1:5" ht="28.5" customHeight="1" x14ac:dyDescent="0.45">
      <c r="A55" s="2" t="s">
        <v>80</v>
      </c>
      <c r="B55" s="18" t="s">
        <v>314</v>
      </c>
      <c r="C55" s="36">
        <f>SUM(C56,C57)</f>
        <v>0</v>
      </c>
      <c r="D55" s="40"/>
      <c r="E55" s="35"/>
    </row>
    <row r="56" spans="1:5" ht="28.5" customHeight="1" x14ac:dyDescent="0.45">
      <c r="A56" s="2" t="s">
        <v>81</v>
      </c>
      <c r="B56" s="21" t="s">
        <v>308</v>
      </c>
      <c r="C56" s="62">
        <v>0</v>
      </c>
      <c r="D56" s="40" t="str">
        <f t="shared" si="0"/>
        <v/>
      </c>
      <c r="E56" s="35"/>
    </row>
    <row r="57" spans="1:5" ht="28.5" customHeight="1" x14ac:dyDescent="0.45">
      <c r="A57" s="2" t="s">
        <v>82</v>
      </c>
      <c r="B57" s="21" t="s">
        <v>309</v>
      </c>
      <c r="C57" s="62">
        <v>0</v>
      </c>
      <c r="D57" s="40" t="str">
        <f t="shared" si="0"/>
        <v/>
      </c>
      <c r="E57" s="35"/>
    </row>
    <row r="58" spans="1:5" ht="28.5" customHeight="1" x14ac:dyDescent="0.45">
      <c r="A58" s="2" t="s">
        <v>83</v>
      </c>
      <c r="B58" s="18" t="s">
        <v>115</v>
      </c>
      <c r="C58" s="36">
        <f>SUM(C59,C60)</f>
        <v>0</v>
      </c>
      <c r="D58" s="40"/>
      <c r="E58" s="35"/>
    </row>
    <row r="59" spans="1:5" ht="28.5" customHeight="1" x14ac:dyDescent="0.45">
      <c r="A59" s="2" t="s">
        <v>84</v>
      </c>
      <c r="B59" s="21" t="s">
        <v>116</v>
      </c>
      <c r="C59" s="62">
        <v>0</v>
      </c>
      <c r="D59" s="40" t="str">
        <f t="shared" si="0"/>
        <v/>
      </c>
      <c r="E59" s="35"/>
    </row>
    <row r="60" spans="1:5" ht="28.5" customHeight="1" x14ac:dyDescent="0.45">
      <c r="A60" s="2" t="s">
        <v>85</v>
      </c>
      <c r="B60" s="21" t="s">
        <v>117</v>
      </c>
      <c r="C60" s="62">
        <v>0</v>
      </c>
      <c r="D60" s="40" t="str">
        <f t="shared" si="0"/>
        <v/>
      </c>
      <c r="E60" s="35"/>
    </row>
    <row r="61" spans="1:5" ht="28.5" customHeight="1" x14ac:dyDescent="0.45">
      <c r="A61" s="2" t="s">
        <v>86</v>
      </c>
      <c r="B61" s="18" t="s">
        <v>118</v>
      </c>
      <c r="C61" s="36">
        <f>SUM(C55,C58)</f>
        <v>0</v>
      </c>
      <c r="D61" s="40" t="str">
        <f t="shared" si="0"/>
        <v/>
      </c>
      <c r="E61" s="35"/>
    </row>
    <row r="62" spans="1:5" x14ac:dyDescent="0.45">
      <c r="B62" s="19"/>
      <c r="C62" s="35"/>
      <c r="D62" s="40"/>
      <c r="E62" s="35"/>
    </row>
    <row r="63" spans="1:5" ht="28.5" customHeight="1" x14ac:dyDescent="0.45">
      <c r="A63" s="2" t="s">
        <v>87</v>
      </c>
      <c r="B63" s="18" t="s">
        <v>119</v>
      </c>
      <c r="C63" s="62">
        <v>0</v>
      </c>
      <c r="D63" s="40" t="str">
        <f t="shared" si="0"/>
        <v/>
      </c>
      <c r="E63" s="35" t="str">
        <f>IF(C63=SUM(C64,C70,C73,C76,C79,C67,C82,C85,C88,C91, C94, C97),"PASS", "FAIL, EEE must equal FFF + III + LLL + OOO + RRR + UUU + XXX + AAAA + DDDD + GGGG + JJJJ + MMMM")</f>
        <v>PASS</v>
      </c>
    </row>
    <row r="64" spans="1:5" ht="28.5" customHeight="1" x14ac:dyDescent="0.45">
      <c r="A64" s="2" t="s">
        <v>88</v>
      </c>
      <c r="B64" s="18" t="s">
        <v>299</v>
      </c>
      <c r="C64" s="36">
        <f>SUM(C65:C66)</f>
        <v>0</v>
      </c>
      <c r="D64" s="40"/>
      <c r="E64" s="35"/>
    </row>
    <row r="65" spans="1:5" ht="32.1" customHeight="1" x14ac:dyDescent="0.45">
      <c r="A65" s="2" t="s">
        <v>89</v>
      </c>
      <c r="B65" s="21" t="s">
        <v>298</v>
      </c>
      <c r="C65" s="62">
        <v>0</v>
      </c>
      <c r="D65" s="40" t="str">
        <f t="shared" si="0"/>
        <v/>
      </c>
      <c r="E65" s="35"/>
    </row>
    <row r="66" spans="1:5" ht="28.5" customHeight="1" x14ac:dyDescent="0.45">
      <c r="A66" s="2" t="s">
        <v>90</v>
      </c>
      <c r="B66" s="21" t="s">
        <v>297</v>
      </c>
      <c r="C66" s="62">
        <v>0</v>
      </c>
      <c r="D66" s="40" t="str">
        <f t="shared" si="0"/>
        <v/>
      </c>
      <c r="E66" s="35"/>
    </row>
    <row r="67" spans="1:5" ht="28.5" customHeight="1" x14ac:dyDescent="0.45">
      <c r="A67" s="2" t="s">
        <v>91</v>
      </c>
      <c r="B67" s="18" t="s">
        <v>294</v>
      </c>
      <c r="C67" s="36">
        <f>SUM(C68:C69)</f>
        <v>0</v>
      </c>
      <c r="D67" s="40"/>
      <c r="E67" s="35"/>
    </row>
    <row r="68" spans="1:5" ht="28.5" customHeight="1" x14ac:dyDescent="0.45">
      <c r="A68" s="2" t="s">
        <v>92</v>
      </c>
      <c r="B68" s="21" t="s">
        <v>295</v>
      </c>
      <c r="C68" s="62">
        <v>0</v>
      </c>
      <c r="D68" s="40" t="str">
        <f>IF(C68="","Please input value","")</f>
        <v/>
      </c>
      <c r="E68" s="35"/>
    </row>
    <row r="69" spans="1:5" ht="28.5" customHeight="1" x14ac:dyDescent="0.45">
      <c r="A69" s="2" t="s">
        <v>93</v>
      </c>
      <c r="B69" s="21" t="s">
        <v>296</v>
      </c>
      <c r="C69" s="62">
        <v>0</v>
      </c>
      <c r="D69" s="40" t="str">
        <f>IF(C69="","Please input value","")</f>
        <v/>
      </c>
      <c r="E69" s="35"/>
    </row>
    <row r="70" spans="1:5" ht="28.5" customHeight="1" x14ac:dyDescent="0.45">
      <c r="A70" s="2" t="s">
        <v>94</v>
      </c>
      <c r="B70" s="18" t="s">
        <v>329</v>
      </c>
      <c r="C70" s="36">
        <f>SUM(C71:C72)</f>
        <v>0</v>
      </c>
      <c r="D70" s="40"/>
      <c r="E70" s="35"/>
    </row>
    <row r="71" spans="1:5" ht="28.5" customHeight="1" x14ac:dyDescent="0.45">
      <c r="A71" s="2" t="s">
        <v>95</v>
      </c>
      <c r="B71" s="21" t="s">
        <v>234</v>
      </c>
      <c r="C71" s="62">
        <v>0</v>
      </c>
      <c r="D71" s="40" t="str">
        <f t="shared" ref="D71:D110" si="1">IF(C71="","Please input value","")</f>
        <v/>
      </c>
      <c r="E71" s="35"/>
    </row>
    <row r="72" spans="1:5" ht="28.5" customHeight="1" x14ac:dyDescent="0.45">
      <c r="A72" s="2" t="s">
        <v>96</v>
      </c>
      <c r="B72" s="21" t="s">
        <v>235</v>
      </c>
      <c r="C72" s="62">
        <v>0</v>
      </c>
      <c r="D72" s="40" t="str">
        <f t="shared" si="1"/>
        <v/>
      </c>
      <c r="E72" s="35"/>
    </row>
    <row r="73" spans="1:5" ht="28.5" customHeight="1" x14ac:dyDescent="0.45">
      <c r="A73" s="2" t="s">
        <v>97</v>
      </c>
      <c r="B73" s="18" t="s">
        <v>236</v>
      </c>
      <c r="C73" s="36">
        <f>SUM(C74:C75)</f>
        <v>0</v>
      </c>
      <c r="D73" s="40"/>
      <c r="E73" s="35"/>
    </row>
    <row r="74" spans="1:5" ht="28.5" customHeight="1" x14ac:dyDescent="0.45">
      <c r="A74" s="2" t="s">
        <v>122</v>
      </c>
      <c r="B74" s="21" t="s">
        <v>330</v>
      </c>
      <c r="C74" s="62">
        <v>0</v>
      </c>
      <c r="D74" s="40" t="str">
        <f t="shared" si="1"/>
        <v/>
      </c>
      <c r="E74" s="35"/>
    </row>
    <row r="75" spans="1:5" ht="28.5" customHeight="1" x14ac:dyDescent="0.45">
      <c r="A75" s="2" t="s">
        <v>123</v>
      </c>
      <c r="B75" s="21" t="s">
        <v>120</v>
      </c>
      <c r="C75" s="62">
        <v>0</v>
      </c>
      <c r="D75" s="40" t="str">
        <f t="shared" si="1"/>
        <v/>
      </c>
      <c r="E75" s="35"/>
    </row>
    <row r="76" spans="1:5" ht="28.5" customHeight="1" x14ac:dyDescent="0.45">
      <c r="A76" s="2" t="s">
        <v>124</v>
      </c>
      <c r="B76" s="18" t="s">
        <v>237</v>
      </c>
      <c r="C76" s="36">
        <f>SUM(C77:C78)</f>
        <v>0</v>
      </c>
      <c r="D76" s="40"/>
      <c r="E76" s="35"/>
    </row>
    <row r="77" spans="1:5" ht="28.5" customHeight="1" x14ac:dyDescent="0.45">
      <c r="A77" s="2" t="s">
        <v>125</v>
      </c>
      <c r="B77" s="21" t="s">
        <v>238</v>
      </c>
      <c r="C77" s="62">
        <v>0</v>
      </c>
      <c r="D77" s="40" t="str">
        <f t="shared" si="1"/>
        <v/>
      </c>
      <c r="E77" s="35"/>
    </row>
    <row r="78" spans="1:5" ht="28.5" customHeight="1" x14ac:dyDescent="0.45">
      <c r="A78" s="2" t="s">
        <v>126</v>
      </c>
      <c r="B78" s="21" t="s">
        <v>121</v>
      </c>
      <c r="C78" s="62">
        <v>0</v>
      </c>
      <c r="D78" s="40" t="str">
        <f t="shared" si="1"/>
        <v/>
      </c>
      <c r="E78" s="35"/>
    </row>
    <row r="79" spans="1:5" ht="28.5" customHeight="1" x14ac:dyDescent="0.45">
      <c r="A79" s="2" t="s">
        <v>127</v>
      </c>
      <c r="B79" s="18" t="s">
        <v>239</v>
      </c>
      <c r="C79" s="36">
        <f>SUM(C80:C81)</f>
        <v>0</v>
      </c>
      <c r="D79" s="40"/>
      <c r="E79" s="35"/>
    </row>
    <row r="80" spans="1:5" ht="32.4" customHeight="1" x14ac:dyDescent="0.45">
      <c r="A80" s="2" t="s">
        <v>226</v>
      </c>
      <c r="B80" s="21" t="s">
        <v>240</v>
      </c>
      <c r="C80" s="62">
        <v>0</v>
      </c>
      <c r="D80" s="40" t="str">
        <f t="shared" si="1"/>
        <v/>
      </c>
      <c r="E80" s="35"/>
    </row>
    <row r="81" spans="1:5" ht="32.1" customHeight="1" x14ac:dyDescent="0.45">
      <c r="A81" s="2" t="s">
        <v>129</v>
      </c>
      <c r="B81" s="21" t="s">
        <v>241</v>
      </c>
      <c r="C81" s="62">
        <v>0</v>
      </c>
      <c r="D81" s="40" t="str">
        <f t="shared" si="1"/>
        <v/>
      </c>
      <c r="E81" s="35"/>
    </row>
    <row r="82" spans="1:5" x14ac:dyDescent="0.45">
      <c r="A82" s="2" t="s">
        <v>130</v>
      </c>
      <c r="B82" s="18" t="s">
        <v>242</v>
      </c>
      <c r="C82" s="36">
        <f>SUM(C83:C84)</f>
        <v>0</v>
      </c>
      <c r="D82" s="40"/>
      <c r="E82" s="35"/>
    </row>
    <row r="83" spans="1:5" ht="33.6" customHeight="1" x14ac:dyDescent="0.45">
      <c r="A83" s="2" t="s">
        <v>128</v>
      </c>
      <c r="B83" s="21" t="s">
        <v>307</v>
      </c>
      <c r="C83" s="62">
        <v>0</v>
      </c>
      <c r="D83" s="40" t="str">
        <f t="shared" si="1"/>
        <v/>
      </c>
      <c r="E83" s="35"/>
    </row>
    <row r="84" spans="1:5" ht="31.5" customHeight="1" x14ac:dyDescent="0.45">
      <c r="A84" s="2" t="s">
        <v>131</v>
      </c>
      <c r="B84" s="21" t="s">
        <v>243</v>
      </c>
      <c r="C84" s="62">
        <v>0</v>
      </c>
      <c r="D84" s="40" t="str">
        <f t="shared" si="1"/>
        <v/>
      </c>
      <c r="E84" s="35"/>
    </row>
    <row r="85" spans="1:5" x14ac:dyDescent="0.45">
      <c r="A85" s="2" t="s">
        <v>132</v>
      </c>
      <c r="B85" s="18" t="s">
        <v>244</v>
      </c>
      <c r="C85" s="36">
        <f>SUM(C86:C87)</f>
        <v>0</v>
      </c>
      <c r="D85" s="40"/>
      <c r="E85" s="35"/>
    </row>
    <row r="86" spans="1:5" ht="38.4" x14ac:dyDescent="0.45">
      <c r="A86" s="2" t="s">
        <v>133</v>
      </c>
      <c r="B86" s="21" t="s">
        <v>306</v>
      </c>
      <c r="C86" s="62">
        <v>0</v>
      </c>
      <c r="D86" s="40" t="str">
        <f t="shared" si="1"/>
        <v/>
      </c>
      <c r="E86" s="35"/>
    </row>
    <row r="87" spans="1:5" ht="28.5" customHeight="1" x14ac:dyDescent="0.45">
      <c r="A87" s="2" t="s">
        <v>134</v>
      </c>
      <c r="B87" s="21" t="s">
        <v>245</v>
      </c>
      <c r="C87" s="62">
        <v>0</v>
      </c>
      <c r="D87" s="40" t="str">
        <f t="shared" si="1"/>
        <v/>
      </c>
      <c r="E87" s="35"/>
    </row>
    <row r="88" spans="1:5" ht="31.5" customHeight="1" x14ac:dyDescent="0.45">
      <c r="A88" s="2" t="s">
        <v>135</v>
      </c>
      <c r="B88" s="18" t="s">
        <v>301</v>
      </c>
      <c r="C88" s="36">
        <f>SUM(C89:C90)</f>
        <v>0</v>
      </c>
      <c r="D88" s="40"/>
      <c r="E88" s="35"/>
    </row>
    <row r="89" spans="1:5" ht="38.4" x14ac:dyDescent="0.45">
      <c r="A89" s="2" t="s">
        <v>136</v>
      </c>
      <c r="B89" s="21" t="s">
        <v>305</v>
      </c>
      <c r="C89" s="62">
        <v>0</v>
      </c>
      <c r="D89" s="40" t="str">
        <f t="shared" si="1"/>
        <v/>
      </c>
      <c r="E89" s="35"/>
    </row>
    <row r="90" spans="1:5" ht="38.4" x14ac:dyDescent="0.45">
      <c r="A90" s="2" t="s">
        <v>137</v>
      </c>
      <c r="B90" s="21" t="s">
        <v>302</v>
      </c>
      <c r="C90" s="62">
        <v>0</v>
      </c>
      <c r="D90" s="40" t="str">
        <f t="shared" si="1"/>
        <v/>
      </c>
      <c r="E90" s="35"/>
    </row>
    <row r="91" spans="1:5" ht="28.5" customHeight="1" x14ac:dyDescent="0.45">
      <c r="A91" s="2" t="s">
        <v>138</v>
      </c>
      <c r="B91" s="18" t="s">
        <v>267</v>
      </c>
      <c r="C91" s="36">
        <f>SUM(C92:C93)</f>
        <v>0</v>
      </c>
      <c r="D91" s="40"/>
      <c r="E91" s="35"/>
    </row>
    <row r="92" spans="1:5" ht="40.5" customHeight="1" x14ac:dyDescent="0.45">
      <c r="A92" s="2" t="s">
        <v>139</v>
      </c>
      <c r="B92" s="21" t="s">
        <v>268</v>
      </c>
      <c r="C92" s="62">
        <v>0</v>
      </c>
      <c r="D92" s="40" t="str">
        <f t="shared" si="1"/>
        <v/>
      </c>
      <c r="E92" s="35"/>
    </row>
    <row r="93" spans="1:5" ht="47.25" customHeight="1" x14ac:dyDescent="0.45">
      <c r="A93" s="2" t="s">
        <v>140</v>
      </c>
      <c r="B93" s="21" t="s">
        <v>269</v>
      </c>
      <c r="C93" s="62">
        <v>0</v>
      </c>
      <c r="D93" s="40" t="str">
        <f t="shared" si="1"/>
        <v/>
      </c>
      <c r="E93" s="35"/>
    </row>
    <row r="94" spans="1:5" ht="28.5" customHeight="1" x14ac:dyDescent="0.45">
      <c r="A94" s="2" t="s">
        <v>141</v>
      </c>
      <c r="B94" s="59" t="s">
        <v>246</v>
      </c>
      <c r="C94" s="36">
        <f>SUM(C95:C96)</f>
        <v>0</v>
      </c>
      <c r="D94" s="40"/>
      <c r="E94" s="35"/>
    </row>
    <row r="95" spans="1:5" ht="35.4" customHeight="1" x14ac:dyDescent="0.45">
      <c r="A95" s="2" t="s">
        <v>142</v>
      </c>
      <c r="B95" s="21" t="s">
        <v>247</v>
      </c>
      <c r="C95" s="62">
        <v>0</v>
      </c>
      <c r="D95" s="40" t="str">
        <f t="shared" si="1"/>
        <v/>
      </c>
      <c r="E95" s="35"/>
    </row>
    <row r="96" spans="1:5" ht="28.5" customHeight="1" x14ac:dyDescent="0.45">
      <c r="A96" s="2" t="s">
        <v>144</v>
      </c>
      <c r="B96" s="21" t="s">
        <v>248</v>
      </c>
      <c r="C96" s="62">
        <v>0</v>
      </c>
      <c r="D96" s="40" t="str">
        <f t="shared" si="1"/>
        <v/>
      </c>
      <c r="E96" s="35"/>
    </row>
    <row r="97" spans="1:5" ht="28.5" customHeight="1" x14ac:dyDescent="0.45">
      <c r="A97" s="2" t="s">
        <v>146</v>
      </c>
      <c r="B97" s="59" t="s">
        <v>249</v>
      </c>
      <c r="C97" s="36">
        <f>SUM(C98:C99)</f>
        <v>0</v>
      </c>
      <c r="D97" s="40"/>
      <c r="E97" s="35"/>
    </row>
    <row r="98" spans="1:5" ht="39" customHeight="1" x14ac:dyDescent="0.45">
      <c r="A98" s="2" t="s">
        <v>148</v>
      </c>
      <c r="B98" s="21" t="s">
        <v>250</v>
      </c>
      <c r="C98" s="62">
        <v>0</v>
      </c>
      <c r="D98" s="40" t="str">
        <f t="shared" si="1"/>
        <v/>
      </c>
      <c r="E98" s="35"/>
    </row>
    <row r="99" spans="1:5" ht="28.5" customHeight="1" x14ac:dyDescent="0.45">
      <c r="A99" s="2" t="s">
        <v>149</v>
      </c>
      <c r="B99" s="21" t="s">
        <v>251</v>
      </c>
      <c r="C99" s="62">
        <v>0</v>
      </c>
      <c r="D99" s="40" t="str">
        <f t="shared" si="1"/>
        <v/>
      </c>
      <c r="E99" s="35"/>
    </row>
    <row r="100" spans="1:5" ht="28.5" customHeight="1" x14ac:dyDescent="0.45">
      <c r="A100" s="2" t="s">
        <v>151</v>
      </c>
      <c r="B100" s="18" t="s">
        <v>143</v>
      </c>
      <c r="C100" s="36">
        <f>SUM(C101:C102)</f>
        <v>0</v>
      </c>
      <c r="D100" s="40"/>
      <c r="E100" s="35"/>
    </row>
    <row r="101" spans="1:5" ht="28.5" customHeight="1" x14ac:dyDescent="0.45">
      <c r="A101" s="2" t="s">
        <v>152</v>
      </c>
      <c r="B101" s="21" t="s">
        <v>145</v>
      </c>
      <c r="C101" s="36">
        <f>SUM(C98,C95,C92,C89,C86,C83,C68,C80,C77,C74,C71,C65)</f>
        <v>0</v>
      </c>
      <c r="D101" s="40"/>
      <c r="E101" s="35"/>
    </row>
    <row r="102" spans="1:5" ht="28.5" customHeight="1" x14ac:dyDescent="0.45">
      <c r="A102" s="2" t="s">
        <v>153</v>
      </c>
      <c r="B102" s="21" t="s">
        <v>147</v>
      </c>
      <c r="C102" s="36">
        <f>SUM(C99, C96,C93,C90,C87,C84,C69,C81,C78,C75,C72,C66)</f>
        <v>0</v>
      </c>
      <c r="D102" s="40"/>
      <c r="E102" s="35"/>
    </row>
    <row r="103" spans="1:5" ht="28.5" customHeight="1" x14ac:dyDescent="0.45">
      <c r="A103" s="2" t="s">
        <v>155</v>
      </c>
      <c r="B103" s="18" t="s">
        <v>293</v>
      </c>
      <c r="C103" s="62">
        <v>0</v>
      </c>
      <c r="D103" s="40" t="str">
        <f t="shared" si="1"/>
        <v/>
      </c>
      <c r="E103" s="35"/>
    </row>
    <row r="104" spans="1:5" x14ac:dyDescent="0.45">
      <c r="B104" s="19"/>
      <c r="C104" s="35"/>
      <c r="D104" s="40"/>
      <c r="E104" s="35"/>
    </row>
    <row r="105" spans="1:5" ht="28.5" customHeight="1" x14ac:dyDescent="0.45">
      <c r="A105" s="2" t="s">
        <v>157</v>
      </c>
      <c r="B105" s="18" t="s">
        <v>150</v>
      </c>
      <c r="C105" s="36">
        <f>SUM(C107,C106)</f>
        <v>0</v>
      </c>
      <c r="D105" s="40"/>
      <c r="E105" s="35"/>
    </row>
    <row r="106" spans="1:5" ht="28.5" customHeight="1" x14ac:dyDescent="0.45">
      <c r="A106" s="2" t="s">
        <v>227</v>
      </c>
      <c r="B106" s="21" t="s">
        <v>315</v>
      </c>
      <c r="C106" s="62">
        <v>0</v>
      </c>
      <c r="D106" s="40" t="str">
        <f t="shared" si="1"/>
        <v/>
      </c>
      <c r="E106" s="35"/>
    </row>
    <row r="107" spans="1:5" ht="28.5" customHeight="1" x14ac:dyDescent="0.45">
      <c r="A107" s="2" t="s">
        <v>228</v>
      </c>
      <c r="B107" s="21" t="s">
        <v>316</v>
      </c>
      <c r="C107" s="62">
        <v>0</v>
      </c>
      <c r="D107" s="40" t="str">
        <f t="shared" si="1"/>
        <v/>
      </c>
      <c r="E107" s="35"/>
    </row>
    <row r="108" spans="1:5" ht="28.5" customHeight="1" x14ac:dyDescent="0.45">
      <c r="A108" s="2" t="s">
        <v>252</v>
      </c>
      <c r="B108" s="18" t="s">
        <v>154</v>
      </c>
      <c r="C108" s="36">
        <f>SUM(C109,C110)</f>
        <v>0</v>
      </c>
      <c r="D108" s="40"/>
      <c r="E108" s="35"/>
    </row>
    <row r="109" spans="1:5" ht="28.5" customHeight="1" x14ac:dyDescent="0.45">
      <c r="A109" s="2" t="s">
        <v>253</v>
      </c>
      <c r="B109" s="21" t="s">
        <v>156</v>
      </c>
      <c r="C109" s="62">
        <v>0</v>
      </c>
      <c r="D109" s="40" t="str">
        <f t="shared" si="1"/>
        <v/>
      </c>
      <c r="E109" s="35"/>
    </row>
    <row r="110" spans="1:5" ht="28.5" customHeight="1" x14ac:dyDescent="0.45">
      <c r="A110" s="2" t="s">
        <v>254</v>
      </c>
      <c r="B110" s="21" t="s">
        <v>158</v>
      </c>
      <c r="C110" s="62">
        <v>0</v>
      </c>
      <c r="D110" s="40" t="str">
        <f t="shared" si="1"/>
        <v/>
      </c>
      <c r="E110" s="35"/>
    </row>
    <row r="111" spans="1:5" ht="28.5" customHeight="1" x14ac:dyDescent="0.45">
      <c r="A111" s="2" t="s">
        <v>255</v>
      </c>
      <c r="B111" s="18" t="s">
        <v>159</v>
      </c>
      <c r="C111" s="36">
        <f>SUM(C108,C105)</f>
        <v>0</v>
      </c>
      <c r="D111" s="40"/>
      <c r="E111" s="35"/>
    </row>
    <row r="112" spans="1:5" x14ac:dyDescent="0.45">
      <c r="A112" s="2"/>
      <c r="B112" s="2"/>
      <c r="C112" s="35"/>
      <c r="D112" s="38"/>
      <c r="E112" s="35"/>
    </row>
    <row r="113" spans="1:5" x14ac:dyDescent="0.45">
      <c r="A113" s="2"/>
      <c r="B113" s="12" t="s">
        <v>160</v>
      </c>
      <c r="C113" s="41"/>
      <c r="D113" s="42"/>
      <c r="E113" s="41" t="str">
        <f>IF(OR(COUNTIF(E2:E111,"*"&amp;"FAIL"&amp;"*"), COUNTIF(D2:D111,"*"&amp;"Please"&amp;"*")), "INCOMPLETE", "COMPLETE")</f>
        <v>COMPLETE</v>
      </c>
    </row>
    <row r="114" spans="1:5" x14ac:dyDescent="0.45">
      <c r="A114" s="51"/>
    </row>
    <row r="115" spans="1:5" x14ac:dyDescent="0.45">
      <c r="B115" s="1" t="s">
        <v>287</v>
      </c>
    </row>
  </sheetData>
  <sheetProtection algorithmName="SHA-512" hashValue="sNAAAkpNDR1zYLYJKYpFCLSrllTmvpuE1CzQ6QxY6ECeM6Q8GoDaX8LY8fw+AZVGsRdAaNQc+orfQI99TxosmQ==" saltValue="xps6fccoxcyV0TEdJvcN+g==" spinCount="100000" sheet="1" selectLockedCells="1"/>
  <conditionalFormatting sqref="E16:E17 E31:E32 E34:E42 E19:E27 E44:E51 E53:E61 E105:E111 E63:E103">
    <cfRule type="cellIs" dxfId="60" priority="48" operator="equal">
      <formula>"BAD"</formula>
    </cfRule>
    <cfRule type="cellIs" dxfId="59" priority="49" operator="equal">
      <formula>"GOOD"</formula>
    </cfRule>
  </conditionalFormatting>
  <conditionalFormatting sqref="E16:E17 E31:E32 E34:E42 E19:E27 E44:E51 E53:E61 E105:E1048576 E63:E103">
    <cfRule type="containsText" dxfId="58" priority="47" operator="containsText" text="BAD">
      <formula>NOT(ISERROR(SEARCH("BAD",E16)))</formula>
    </cfRule>
  </conditionalFormatting>
  <conditionalFormatting sqref="E104:E105">
    <cfRule type="containsText" dxfId="57" priority="46" operator="containsText" text="BAD">
      <formula>NOT(ISERROR(SEARCH("BAD",E104)))</formula>
    </cfRule>
  </conditionalFormatting>
  <conditionalFormatting sqref="E62">
    <cfRule type="containsText" dxfId="56" priority="45" operator="containsText" text="BAD">
      <formula>NOT(ISERROR(SEARCH("BAD",E62)))</formula>
    </cfRule>
  </conditionalFormatting>
  <conditionalFormatting sqref="E43">
    <cfRule type="containsText" dxfId="55" priority="44" operator="containsText" text="BAD">
      <formula>NOT(ISERROR(SEARCH("BAD",E43)))</formula>
    </cfRule>
  </conditionalFormatting>
  <conditionalFormatting sqref="E33">
    <cfRule type="containsText" dxfId="54" priority="43" operator="containsText" text="BAD">
      <formula>NOT(ISERROR(SEARCH("BAD",E33)))</formula>
    </cfRule>
  </conditionalFormatting>
  <conditionalFormatting sqref="E18">
    <cfRule type="containsText" dxfId="53" priority="42" operator="containsText" text="BAD">
      <formula>NOT(ISERROR(SEARCH("BAD",E18)))</formula>
    </cfRule>
  </conditionalFormatting>
  <conditionalFormatting sqref="E28">
    <cfRule type="cellIs" dxfId="52" priority="27" operator="equal">
      <formula>"BAD"</formula>
    </cfRule>
    <cfRule type="cellIs" dxfId="51" priority="28" operator="equal">
      <formula>"GOOD"</formula>
    </cfRule>
  </conditionalFormatting>
  <conditionalFormatting sqref="E28">
    <cfRule type="containsText" dxfId="50" priority="26" operator="containsText" text="BAD">
      <formula>NOT(ISERROR(SEARCH("BAD",E28)))</formula>
    </cfRule>
  </conditionalFormatting>
  <conditionalFormatting sqref="E29">
    <cfRule type="cellIs" dxfId="49" priority="24" operator="equal">
      <formula>"BAD"</formula>
    </cfRule>
    <cfRule type="cellIs" dxfId="48" priority="25" operator="equal">
      <formula>"GOOD"</formula>
    </cfRule>
  </conditionalFormatting>
  <conditionalFormatting sqref="E29">
    <cfRule type="containsText" dxfId="47" priority="23" operator="containsText" text="BAD">
      <formula>NOT(ISERROR(SEARCH("BAD",E29)))</formula>
    </cfRule>
  </conditionalFormatting>
  <conditionalFormatting sqref="E30">
    <cfRule type="cellIs" dxfId="46" priority="21" operator="equal">
      <formula>"BAD"</formula>
    </cfRule>
    <cfRule type="cellIs" dxfId="45" priority="22" operator="equal">
      <formula>"GOOD"</formula>
    </cfRule>
  </conditionalFormatting>
  <conditionalFormatting sqref="E30">
    <cfRule type="containsText" dxfId="44" priority="20" operator="containsText" text="BAD">
      <formula>NOT(ISERROR(SEARCH("BAD",E30)))</formula>
    </cfRule>
  </conditionalFormatting>
  <conditionalFormatting sqref="E35">
    <cfRule type="cellIs" dxfId="43" priority="18" operator="equal">
      <formula>"BAD"</formula>
    </cfRule>
    <cfRule type="cellIs" dxfId="42" priority="19" operator="equal">
      <formula>"GOOD"</formula>
    </cfRule>
  </conditionalFormatting>
  <conditionalFormatting sqref="E35">
    <cfRule type="containsText" dxfId="41" priority="17" operator="containsText" text="BAD">
      <formula>NOT(ISERROR(SEARCH("BAD",E35)))</formula>
    </cfRule>
  </conditionalFormatting>
  <conditionalFormatting sqref="E52">
    <cfRule type="containsText" dxfId="40" priority="16" operator="containsText" text="BAD">
      <formula>NOT(ISERROR(SEARCH("BAD",E52)))</formula>
    </cfRule>
  </conditionalFormatting>
  <conditionalFormatting sqref="B15:B111">
    <cfRule type="expression" dxfId="39" priority="12">
      <formula>MOD(ROW(),2)</formula>
    </cfRule>
  </conditionalFormatting>
  <conditionalFormatting sqref="B16:B111">
    <cfRule type="expression" dxfId="38" priority="13">
      <formula>MOD(ROW(),2)</formula>
    </cfRule>
    <cfRule type="expression" dxfId="37" priority="14">
      <formula>MOD(ROW(),2)</formula>
    </cfRule>
  </conditionalFormatting>
  <conditionalFormatting sqref="E15:E111">
    <cfRule type="cellIs" dxfId="36" priority="9" operator="equal">
      <formula>"GOOD"</formula>
    </cfRule>
    <cfRule type="cellIs" dxfId="35" priority="10" operator="equal">
      <formula>"BAD"</formula>
    </cfRule>
  </conditionalFormatting>
  <conditionalFormatting sqref="E113">
    <cfRule type="cellIs" dxfId="34" priority="5" operator="equal">
      <formula>"COMPLETE"</formula>
    </cfRule>
    <cfRule type="containsText" dxfId="33" priority="8" operator="containsText" text="INCOMPLETE">
      <formula>NOT(ISERROR(SEARCH("INCOMPLETE",E113)))</formula>
    </cfRule>
  </conditionalFormatting>
  <conditionalFormatting sqref="D15:D111">
    <cfRule type="containsText" dxfId="32" priority="6" operator="containsText" text="Please">
      <formula>NOT(ISERROR(SEARCH("Please",D15)))</formula>
    </cfRule>
  </conditionalFormatting>
  <conditionalFormatting sqref="D4:D5 D7:D9 D12:D13 D15:D16">
    <cfRule type="containsText" dxfId="31" priority="4" operator="containsText" text="input">
      <formula>NOT(ISERROR(SEARCH("input",D4)))</formula>
    </cfRule>
  </conditionalFormatting>
  <conditionalFormatting sqref="E2:E112">
    <cfRule type="containsText" dxfId="30" priority="2" operator="containsText" text="FAIL">
      <formula>NOT(ISERROR(SEARCH("FAIL",E2)))</formula>
    </cfRule>
    <cfRule type="containsText" dxfId="29" priority="3" operator="containsText" text="PASS">
      <formula>NOT(ISERROR(SEARCH("PASS",E2)))</formula>
    </cfRule>
  </conditionalFormatting>
  <conditionalFormatting sqref="B2:B14">
    <cfRule type="expression" dxfId="28" priority="1">
      <formula>MOD(ROW(),2)</formula>
    </cfRule>
  </conditionalFormatting>
  <pageMargins left="0.7" right="0.7" top="1.1041666666666667" bottom="0.75" header="0.3" footer="0.3"/>
  <pageSetup scale="99" fitToHeight="0" orientation="landscape" r:id="rId1"/>
  <headerFooter>
    <oddHeader>&amp;L&amp;G&amp;C&amp;"Segoe UI,Bold"&amp;14UOCAVA Absentee Report
&amp;12May 4, 2021 Primary/Special Election</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view="pageLayout" zoomScaleNormal="100" workbookViewId="0"/>
  </sheetViews>
  <sheetFormatPr defaultRowHeight="14.4" x14ac:dyDescent="0.3"/>
  <cols>
    <col min="1" max="1" width="115.44140625" style="14" customWidth="1"/>
  </cols>
  <sheetData>
    <row r="1" spans="1:1" ht="16.8" x14ac:dyDescent="0.4">
      <c r="A1" s="15" t="s">
        <v>161</v>
      </c>
    </row>
    <row r="2" spans="1:1" ht="50.4" x14ac:dyDescent="0.4">
      <c r="A2" s="16" t="s">
        <v>271</v>
      </c>
    </row>
    <row r="3" spans="1:1" ht="33.6" x14ac:dyDescent="0.4">
      <c r="A3" s="16" t="s">
        <v>272</v>
      </c>
    </row>
    <row r="4" spans="1:1" ht="50.4" x14ac:dyDescent="0.4">
      <c r="A4" s="16" t="s">
        <v>325</v>
      </c>
    </row>
    <row r="5" spans="1:1" ht="67.2" x14ac:dyDescent="0.4">
      <c r="A5" s="16" t="s">
        <v>292</v>
      </c>
    </row>
  </sheetData>
  <sheetProtection algorithmName="SHA-512" hashValue="20frimqrAB+e+k15XiZk9KscgUoomI+nXjyFyQ6D4m8aznBcX+v0HIE8VHUZyuKrSh9mIfwWienrPcztnUKRCw==" saltValue="/VUMAHNdWgC6lj27rAznOg==" spinCount="100000" sheet="1" objects="1" scenarios="1" selectLockedCells="1"/>
  <pageMargins left="0.7" right="0.73784722222222221" top="1.1041666666666667" bottom="0.75" header="0.3" footer="0.3"/>
  <pageSetup orientation="landscape" r:id="rId1"/>
  <headerFooter>
    <oddHeader>&amp;L&amp;G&amp;C&amp;"Segoe UI,Bold"&amp;14Provisional Report Instructions
&amp;12May 4, 2021 Primary/Special Election</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E26"/>
  <sheetViews>
    <sheetView view="pageLayout" zoomScale="80" zoomScaleNormal="100" zoomScalePageLayoutView="80" workbookViewId="0">
      <selection activeCell="C4" sqref="C4"/>
    </sheetView>
  </sheetViews>
  <sheetFormatPr defaultRowHeight="19.2" x14ac:dyDescent="0.45"/>
  <cols>
    <col min="1" max="1" width="4.6640625" style="1" customWidth="1"/>
    <col min="2" max="2" width="45.33203125" style="1" customWidth="1"/>
    <col min="3" max="3" width="9.33203125" style="1" customWidth="1"/>
    <col min="4" max="4" width="24.5546875" style="1" bestFit="1" customWidth="1"/>
    <col min="5" max="5" width="31.88671875" style="1" customWidth="1"/>
  </cols>
  <sheetData>
    <row r="1" spans="1:5" x14ac:dyDescent="0.45">
      <c r="A1" s="20"/>
      <c r="B1" s="20"/>
      <c r="C1" s="29" t="s">
        <v>188</v>
      </c>
      <c r="D1" s="29" t="s">
        <v>201</v>
      </c>
      <c r="E1" s="29" t="s">
        <v>189</v>
      </c>
    </row>
    <row r="2" spans="1:5" x14ac:dyDescent="0.45">
      <c r="A2" s="2" t="s">
        <v>12</v>
      </c>
      <c r="B2" s="8" t="s">
        <v>163</v>
      </c>
      <c r="C2" s="62">
        <v>7</v>
      </c>
      <c r="D2" s="32" t="str">
        <f>IF(C2="","Please input value","")</f>
        <v/>
      </c>
      <c r="E2" s="35" t="str">
        <f>IF(C2=SUM(C3,C10),"PASS","FAIL, A must equal B + I")</f>
        <v>PASS</v>
      </c>
    </row>
    <row r="3" spans="1:5" x14ac:dyDescent="0.45">
      <c r="A3" s="2" t="s">
        <v>13</v>
      </c>
      <c r="B3" s="8" t="s">
        <v>164</v>
      </c>
      <c r="C3" s="36">
        <f>SUM(C4:C9)</f>
        <v>6</v>
      </c>
      <c r="D3" s="32" t="str">
        <f t="shared" ref="D3:D22" si="0">IF(C3="","Please input value","")</f>
        <v/>
      </c>
      <c r="E3" s="35" t="str">
        <f>IF(C3=SUM(C4:C9),"PASS","FAIL, B must equal sum of C, D, E, F, G, H")</f>
        <v>PASS</v>
      </c>
    </row>
    <row r="4" spans="1:5" x14ac:dyDescent="0.45">
      <c r="A4" s="2" t="s">
        <v>14</v>
      </c>
      <c r="B4" s="10" t="s">
        <v>165</v>
      </c>
      <c r="C4" s="62">
        <v>6</v>
      </c>
      <c r="D4" s="32" t="str">
        <f t="shared" si="0"/>
        <v/>
      </c>
      <c r="E4" s="35"/>
    </row>
    <row r="5" spans="1:5" x14ac:dyDescent="0.45">
      <c r="A5" s="2" t="s">
        <v>15</v>
      </c>
      <c r="B5" s="10" t="s">
        <v>166</v>
      </c>
      <c r="C5" s="62">
        <v>0</v>
      </c>
      <c r="D5" s="32" t="str">
        <f t="shared" si="0"/>
        <v/>
      </c>
      <c r="E5" s="35"/>
    </row>
    <row r="6" spans="1:5" x14ac:dyDescent="0.45">
      <c r="A6" s="2" t="s">
        <v>16</v>
      </c>
      <c r="B6" s="10" t="s">
        <v>167</v>
      </c>
      <c r="C6" s="62">
        <v>0</v>
      </c>
      <c r="D6" s="32" t="str">
        <f t="shared" si="0"/>
        <v/>
      </c>
      <c r="E6" s="35"/>
    </row>
    <row r="7" spans="1:5" x14ac:dyDescent="0.45">
      <c r="A7" s="2" t="s">
        <v>17</v>
      </c>
      <c r="B7" s="10" t="s">
        <v>168</v>
      </c>
      <c r="C7" s="62">
        <v>0</v>
      </c>
      <c r="D7" s="32" t="str">
        <f t="shared" si="0"/>
        <v/>
      </c>
      <c r="E7" s="35"/>
    </row>
    <row r="8" spans="1:5" x14ac:dyDescent="0.45">
      <c r="A8" s="2" t="s">
        <v>18</v>
      </c>
      <c r="B8" s="10" t="s">
        <v>169</v>
      </c>
      <c r="C8" s="62">
        <v>0</v>
      </c>
      <c r="D8" s="32" t="str">
        <f t="shared" si="0"/>
        <v/>
      </c>
      <c r="E8" s="35"/>
    </row>
    <row r="9" spans="1:5" x14ac:dyDescent="0.45">
      <c r="A9" s="2" t="s">
        <v>19</v>
      </c>
      <c r="B9" s="10" t="s">
        <v>170</v>
      </c>
      <c r="C9" s="62">
        <v>0</v>
      </c>
      <c r="D9" s="32" t="str">
        <f t="shared" si="0"/>
        <v/>
      </c>
      <c r="E9" s="35"/>
    </row>
    <row r="10" spans="1:5" x14ac:dyDescent="0.45">
      <c r="A10" s="2" t="s">
        <v>20</v>
      </c>
      <c r="B10" s="8" t="s">
        <v>171</v>
      </c>
      <c r="C10" s="62">
        <v>1</v>
      </c>
      <c r="D10" s="32" t="str">
        <f t="shared" si="0"/>
        <v/>
      </c>
      <c r="E10" s="35" t="str">
        <f>IF(C10=SUM(C11:C22),"PASS","FAIL, I must equal sum of J-U")</f>
        <v>PASS</v>
      </c>
    </row>
    <row r="11" spans="1:5" x14ac:dyDescent="0.45">
      <c r="A11" s="2" t="s">
        <v>21</v>
      </c>
      <c r="B11" s="10" t="s">
        <v>172</v>
      </c>
      <c r="C11" s="62">
        <v>1</v>
      </c>
      <c r="D11" s="32" t="str">
        <f t="shared" si="0"/>
        <v/>
      </c>
      <c r="E11" s="35"/>
    </row>
    <row r="12" spans="1:5" ht="38.4" x14ac:dyDescent="0.45">
      <c r="A12" s="2" t="s">
        <v>22</v>
      </c>
      <c r="B12" s="10" t="s">
        <v>173</v>
      </c>
      <c r="C12" s="62">
        <v>0</v>
      </c>
      <c r="D12" s="32" t="str">
        <f t="shared" si="0"/>
        <v/>
      </c>
      <c r="E12" s="35"/>
    </row>
    <row r="13" spans="1:5" ht="76.8" x14ac:dyDescent="0.45">
      <c r="A13" s="2" t="s">
        <v>23</v>
      </c>
      <c r="B13" s="11" t="s">
        <v>174</v>
      </c>
      <c r="C13" s="62">
        <v>0</v>
      </c>
      <c r="D13" s="32" t="str">
        <f t="shared" si="0"/>
        <v/>
      </c>
      <c r="E13" s="35"/>
    </row>
    <row r="14" spans="1:5" ht="38.4" x14ac:dyDescent="0.45">
      <c r="A14" s="2" t="s">
        <v>24</v>
      </c>
      <c r="B14" s="10" t="s">
        <v>175</v>
      </c>
      <c r="C14" s="62">
        <v>0</v>
      </c>
      <c r="D14" s="32" t="str">
        <f t="shared" si="0"/>
        <v/>
      </c>
      <c r="E14" s="35"/>
    </row>
    <row r="15" spans="1:5" ht="38.4" x14ac:dyDescent="0.45">
      <c r="A15" s="2" t="s">
        <v>25</v>
      </c>
      <c r="B15" s="10" t="s">
        <v>176</v>
      </c>
      <c r="C15" s="62">
        <v>0</v>
      </c>
      <c r="D15" s="32" t="str">
        <f t="shared" si="0"/>
        <v/>
      </c>
      <c r="E15" s="35"/>
    </row>
    <row r="16" spans="1:5" ht="38.4" x14ac:dyDescent="0.45">
      <c r="A16" s="2" t="s">
        <v>26</v>
      </c>
      <c r="B16" s="10" t="s">
        <v>177</v>
      </c>
      <c r="C16" s="62">
        <v>0</v>
      </c>
      <c r="D16" s="32" t="str">
        <f t="shared" si="0"/>
        <v/>
      </c>
      <c r="E16" s="35"/>
    </row>
    <row r="17" spans="1:5" ht="38.4" x14ac:dyDescent="0.45">
      <c r="A17" s="2" t="s">
        <v>27</v>
      </c>
      <c r="B17" s="10" t="s">
        <v>178</v>
      </c>
      <c r="C17" s="62">
        <v>0</v>
      </c>
      <c r="D17" s="32" t="str">
        <f t="shared" si="0"/>
        <v/>
      </c>
      <c r="E17" s="35"/>
    </row>
    <row r="18" spans="1:5" ht="38.4" x14ac:dyDescent="0.45">
      <c r="A18" s="2" t="s">
        <v>29</v>
      </c>
      <c r="B18" s="10" t="s">
        <v>179</v>
      </c>
      <c r="C18" s="62">
        <v>0</v>
      </c>
      <c r="D18" s="32" t="str">
        <f t="shared" si="0"/>
        <v/>
      </c>
      <c r="E18" s="35"/>
    </row>
    <row r="19" spans="1:5" ht="38.4" x14ac:dyDescent="0.45">
      <c r="A19" s="2" t="s">
        <v>30</v>
      </c>
      <c r="B19" s="10" t="s">
        <v>180</v>
      </c>
      <c r="C19" s="62">
        <v>0</v>
      </c>
      <c r="D19" s="32" t="str">
        <f t="shared" si="0"/>
        <v/>
      </c>
      <c r="E19" s="35"/>
    </row>
    <row r="20" spans="1:5" x14ac:dyDescent="0.45">
      <c r="A20" s="2" t="s">
        <v>31</v>
      </c>
      <c r="B20" s="10" t="s">
        <v>286</v>
      </c>
      <c r="C20" s="62">
        <v>0</v>
      </c>
      <c r="D20" s="32" t="str">
        <f t="shared" si="0"/>
        <v/>
      </c>
      <c r="E20" s="35"/>
    </row>
    <row r="21" spans="1:5" ht="38.4" x14ac:dyDescent="0.45">
      <c r="A21" s="2" t="s">
        <v>33</v>
      </c>
      <c r="B21" s="10" t="s">
        <v>181</v>
      </c>
      <c r="C21" s="62">
        <v>0</v>
      </c>
      <c r="D21" s="32" t="str">
        <f t="shared" si="0"/>
        <v/>
      </c>
      <c r="E21" s="35"/>
    </row>
    <row r="22" spans="1:5" ht="53.1" customHeight="1" x14ac:dyDescent="0.45">
      <c r="A22" s="2" t="s">
        <v>35</v>
      </c>
      <c r="B22" s="10" t="s">
        <v>182</v>
      </c>
      <c r="C22" s="62">
        <v>0</v>
      </c>
      <c r="D22" s="32" t="str">
        <f t="shared" si="0"/>
        <v/>
      </c>
      <c r="E22" s="35"/>
    </row>
    <row r="23" spans="1:5" x14ac:dyDescent="0.45">
      <c r="A23" s="2"/>
      <c r="B23" s="2"/>
      <c r="C23" s="35"/>
      <c r="D23" s="35"/>
      <c r="E23" s="35"/>
    </row>
    <row r="24" spans="1:5" x14ac:dyDescent="0.45">
      <c r="A24" s="2"/>
      <c r="B24" s="12" t="s">
        <v>183</v>
      </c>
      <c r="C24" s="35"/>
      <c r="D24" s="35"/>
      <c r="E24" s="35" t="str">
        <f>IF(OR(COUNTIF(E2:E22,"*"&amp;"FAIL"&amp;"*"), COUNTIF(D2:D22,"*"&amp;"Please"&amp;"*")),"INCOMPLETE", "COMPLETE")</f>
        <v>COMPLETE</v>
      </c>
    </row>
    <row r="26" spans="1:5" x14ac:dyDescent="0.45">
      <c r="B26" s="1" t="s">
        <v>287</v>
      </c>
    </row>
  </sheetData>
  <sheetProtection algorithmName="SHA-512" hashValue="j+US1NsJ2KsLVqQ6/wAv/O+jvilILRbMiL0F2LTPqGtKSVAtm7B6AT5y8YLaaR3fnqX157g/bYA5S7gxdBwLcg==" saltValue="bi0++8jigD+CJ5F1gzZAow==" spinCount="100000" sheet="1" selectLockedCells="1"/>
  <conditionalFormatting sqref="E2:E22">
    <cfRule type="cellIs" dxfId="27" priority="9" operator="equal">
      <formula>"BAD"</formula>
    </cfRule>
    <cfRule type="cellIs" dxfId="26" priority="10" operator="equal">
      <formula>"GOOD"</formula>
    </cfRule>
  </conditionalFormatting>
  <conditionalFormatting sqref="B2:B22">
    <cfRule type="expression" dxfId="25" priority="7">
      <formula>MOD(ROW(),2)</formula>
    </cfRule>
  </conditionalFormatting>
  <conditionalFormatting sqref="E24">
    <cfRule type="cellIs" dxfId="24" priority="1" operator="equal">
      <formula>"COMPLETE"</formula>
    </cfRule>
    <cfRule type="containsText" dxfId="23" priority="6" operator="containsText" text="INCOMPLETE">
      <formula>NOT(ISERROR(SEARCH("INCOMPLETE",E24)))</formula>
    </cfRule>
  </conditionalFormatting>
  <conditionalFormatting sqref="D2:D22">
    <cfRule type="containsText" dxfId="22" priority="4" operator="containsText" text="Please">
      <formula>NOT(ISERROR(SEARCH("Please",D2)))</formula>
    </cfRule>
  </conditionalFormatting>
  <conditionalFormatting sqref="E2:E23">
    <cfRule type="cellIs" dxfId="21" priority="2" operator="equal">
      <formula>"PASS"</formula>
    </cfRule>
    <cfRule type="containsText" dxfId="20" priority="3" operator="containsText" text="FAIL">
      <formula>NOT(ISERROR(SEARCH("FAIL",E2)))</formula>
    </cfRule>
  </conditionalFormatting>
  <pageMargins left="0.7" right="0.7" top="1.1354166666666667" bottom="0.75" header="0.3" footer="0.3"/>
  <pageSetup fitToHeight="0" orientation="landscape" r:id="rId1"/>
  <headerFooter>
    <oddHeader>&amp;L&amp;G&amp;C&amp;"Segoe UI,Bold"&amp;14Provisional Report Instructions&amp;"Segoe UI,Regular"
&amp;"Segoe UI,Bold"&amp;12May 4, 2021 Primary/Special Election</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5"/>
  <sheetViews>
    <sheetView view="pageLayout" zoomScale="80" zoomScaleNormal="100" zoomScalePageLayoutView="80" workbookViewId="0"/>
  </sheetViews>
  <sheetFormatPr defaultRowHeight="14.4" x14ac:dyDescent="0.3"/>
  <cols>
    <col min="1" max="1" width="117.88671875" style="14" bestFit="1" customWidth="1"/>
  </cols>
  <sheetData>
    <row r="1" spans="1:1" ht="16.8" x14ac:dyDescent="0.4">
      <c r="A1" s="15" t="s">
        <v>192</v>
      </c>
    </row>
    <row r="2" spans="1:1" ht="84" x14ac:dyDescent="0.4">
      <c r="A2" s="16" t="s">
        <v>304</v>
      </c>
    </row>
    <row r="3" spans="1:1" ht="67.2" x14ac:dyDescent="0.4">
      <c r="A3" s="16" t="s">
        <v>322</v>
      </c>
    </row>
    <row r="4" spans="1:1" ht="117.6" x14ac:dyDescent="0.4">
      <c r="A4" s="16" t="s">
        <v>323</v>
      </c>
    </row>
    <row r="5" spans="1:1" ht="184.8" x14ac:dyDescent="0.4">
      <c r="A5" s="64" t="s">
        <v>324</v>
      </c>
    </row>
  </sheetData>
  <sheetProtection algorithmName="SHA-512" hashValue="TTHvUftwSjA5jqiXfAXePLMcATCuvX5dWELcddKFPqGJM9hgLEv6vPBfY6w4AVI8kTAj9dx/xmbeEgTNYK2zxQ==" saltValue="zkH6GWu8DdkiCpkQfkKTTw==" spinCount="100000" sheet="1" objects="1" scenarios="1" selectLockedCells="1"/>
  <printOptions horizontalCentered="1"/>
  <pageMargins left="0.7" right="0.7" top="1.1041666666666701" bottom="0.75" header="0.3" footer="0.3"/>
  <pageSetup fitToHeight="0" orientation="landscape" r:id="rId1"/>
  <headerFooter>
    <oddHeader>&amp;L&amp;G&amp;C&amp;"Segoe UI,Bold"&amp;14Official Certification Cumulative Report Instructions
&amp;12May 4, 2021 Primary/Special Election</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5"/>
  <sheetViews>
    <sheetView view="pageLayout" zoomScaleNormal="100" workbookViewId="0">
      <selection activeCell="A6" sqref="A6"/>
    </sheetView>
  </sheetViews>
  <sheetFormatPr defaultRowHeight="14.4" x14ac:dyDescent="0.3"/>
  <cols>
    <col min="1" max="1" width="87.5546875" style="14" customWidth="1"/>
  </cols>
  <sheetData>
    <row r="1" spans="1:1" ht="16.8" x14ac:dyDescent="0.4">
      <c r="A1" s="15" t="s">
        <v>190</v>
      </c>
    </row>
    <row r="2" spans="1:1" ht="69" customHeight="1" x14ac:dyDescent="0.4">
      <c r="A2" s="16" t="s">
        <v>193</v>
      </c>
    </row>
    <row r="3" spans="1:1" ht="69" customHeight="1" x14ac:dyDescent="0.4">
      <c r="A3" s="16" t="s">
        <v>191</v>
      </c>
    </row>
    <row r="4" spans="1:1" ht="69" customHeight="1" x14ac:dyDescent="0.4">
      <c r="A4" s="16" t="s">
        <v>162</v>
      </c>
    </row>
    <row r="5" spans="1:1" ht="69" customHeight="1" x14ac:dyDescent="0.4">
      <c r="A5" s="16" t="s">
        <v>205</v>
      </c>
    </row>
  </sheetData>
  <printOptions horizontalCentered="1"/>
  <pageMargins left="0.7" right="0.7" top="1.1041666666666701" bottom="0.75" header="0.3" footer="0.3"/>
  <pageSetup fitToHeight="0" orientation="landscape" r:id="rId1"/>
  <headerFooter>
    <oddHeader>&amp;L&amp;G&amp;C&amp;"Segoe UI,Bold"&amp;14Election Day Report Instructions
&amp;12November 3, 2020 General Election</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3"/>
  <sheetViews>
    <sheetView zoomScale="70" zoomScaleNormal="70" workbookViewId="0">
      <selection activeCell="F47" sqref="F47"/>
    </sheetView>
  </sheetViews>
  <sheetFormatPr defaultRowHeight="19.2" x14ac:dyDescent="0.45"/>
  <cols>
    <col min="1" max="1" width="8.6640625" style="1"/>
    <col min="2" max="2" width="86.88671875" style="1" bestFit="1" customWidth="1"/>
    <col min="3" max="3" width="8.6640625" style="1"/>
    <col min="4" max="4" width="24.5546875" style="44" bestFit="1" customWidth="1"/>
    <col min="5" max="5" width="17.6640625" style="1" customWidth="1"/>
    <col min="6" max="6" width="35.5546875" customWidth="1"/>
  </cols>
  <sheetData>
    <row r="1" spans="1:6" x14ac:dyDescent="0.45">
      <c r="A1" s="20"/>
      <c r="B1" s="20"/>
      <c r="C1" s="29" t="s">
        <v>188</v>
      </c>
      <c r="D1" s="31" t="s">
        <v>201</v>
      </c>
      <c r="E1" s="29" t="s">
        <v>189</v>
      </c>
      <c r="F1" s="41" t="s">
        <v>204</v>
      </c>
    </row>
    <row r="2" spans="1:6" x14ac:dyDescent="0.45">
      <c r="A2" s="2" t="s">
        <v>12</v>
      </c>
      <c r="B2" s="12" t="s">
        <v>196</v>
      </c>
      <c r="C2" s="35">
        <v>0</v>
      </c>
      <c r="D2" s="38" t="str">
        <f>IF(C2="", "Please input value","")</f>
        <v/>
      </c>
      <c r="E2" s="35"/>
      <c r="F2" s="43"/>
    </row>
    <row r="3" spans="1:6" x14ac:dyDescent="0.45">
      <c r="A3" s="2" t="s">
        <v>13</v>
      </c>
      <c r="B3" s="17" t="s">
        <v>9</v>
      </c>
      <c r="C3" s="35">
        <v>0</v>
      </c>
      <c r="D3" s="38" t="str">
        <f t="shared" ref="D3:D11" si="0">IF(C3="", "Please input value","")</f>
        <v/>
      </c>
      <c r="E3" s="35"/>
      <c r="F3" s="43"/>
    </row>
    <row r="4" spans="1:6" x14ac:dyDescent="0.45">
      <c r="A4" s="2" t="s">
        <v>14</v>
      </c>
      <c r="B4" s="12" t="s">
        <v>199</v>
      </c>
      <c r="C4" s="37">
        <f>SUM(C5:C6)</f>
        <v>0</v>
      </c>
      <c r="D4" s="38"/>
      <c r="E4" s="35"/>
      <c r="F4" s="43"/>
    </row>
    <row r="5" spans="1:6" x14ac:dyDescent="0.45">
      <c r="A5" s="2" t="s">
        <v>15</v>
      </c>
      <c r="B5" s="23" t="s">
        <v>197</v>
      </c>
      <c r="C5" s="35">
        <v>0</v>
      </c>
      <c r="D5" s="38" t="str">
        <f t="shared" si="0"/>
        <v/>
      </c>
      <c r="E5" s="35" t="str">
        <f>IF(C5&lt;&gt;0,"FAIL","PASS")</f>
        <v>PASS</v>
      </c>
      <c r="F5" s="43"/>
    </row>
    <row r="6" spans="1:6" x14ac:dyDescent="0.45">
      <c r="A6" s="2" t="s">
        <v>16</v>
      </c>
      <c r="B6" s="24" t="s">
        <v>198</v>
      </c>
      <c r="C6" s="35">
        <v>0</v>
      </c>
      <c r="D6" s="38" t="str">
        <f t="shared" si="0"/>
        <v/>
      </c>
      <c r="E6" s="35" t="str">
        <f>IF(C6=0,"PASS","FAIL")</f>
        <v>PASS</v>
      </c>
      <c r="F6" s="43"/>
    </row>
    <row r="7" spans="1:6" x14ac:dyDescent="0.45">
      <c r="A7" s="2" t="s">
        <v>17</v>
      </c>
      <c r="B7" s="25" t="s">
        <v>10</v>
      </c>
      <c r="C7" s="35">
        <v>0</v>
      </c>
      <c r="D7" s="38" t="str">
        <f t="shared" si="0"/>
        <v/>
      </c>
      <c r="E7" s="35"/>
      <c r="F7" s="43"/>
    </row>
    <row r="8" spans="1:6" x14ac:dyDescent="0.45">
      <c r="A8" s="2" t="s">
        <v>18</v>
      </c>
      <c r="B8" s="26" t="s">
        <v>11</v>
      </c>
      <c r="C8" s="35">
        <v>0</v>
      </c>
      <c r="D8" s="38" t="str">
        <f t="shared" si="0"/>
        <v/>
      </c>
      <c r="E8" s="35"/>
      <c r="F8" s="43"/>
    </row>
    <row r="9" spans="1:6" x14ac:dyDescent="0.45">
      <c r="A9" s="2" t="s">
        <v>19</v>
      </c>
      <c r="B9" s="26" t="s">
        <v>194</v>
      </c>
      <c r="C9" s="35">
        <v>0</v>
      </c>
      <c r="D9" s="38" t="str">
        <f t="shared" si="0"/>
        <v/>
      </c>
      <c r="E9" s="35"/>
      <c r="F9" s="43"/>
    </row>
    <row r="10" spans="1:6" x14ac:dyDescent="0.45">
      <c r="A10" s="2" t="s">
        <v>20</v>
      </c>
      <c r="B10" s="26" t="s">
        <v>195</v>
      </c>
      <c r="C10" s="35">
        <v>0</v>
      </c>
      <c r="D10" s="38" t="str">
        <f t="shared" si="0"/>
        <v/>
      </c>
      <c r="E10" s="35"/>
      <c r="F10" s="43"/>
    </row>
    <row r="11" spans="1:6" x14ac:dyDescent="0.45">
      <c r="A11" s="2" t="s">
        <v>21</v>
      </c>
      <c r="B11" s="26" t="s">
        <v>203</v>
      </c>
      <c r="C11" s="35">
        <v>0</v>
      </c>
      <c r="D11" s="38" t="str">
        <f t="shared" si="0"/>
        <v/>
      </c>
      <c r="E11" s="35"/>
      <c r="F11" s="43"/>
    </row>
    <row r="12" spans="1:6" x14ac:dyDescent="0.45">
      <c r="A12" s="2"/>
      <c r="B12" s="2"/>
      <c r="C12" s="35"/>
      <c r="D12" s="38"/>
      <c r="E12" s="35"/>
      <c r="F12" s="43"/>
    </row>
    <row r="13" spans="1:6" x14ac:dyDescent="0.45">
      <c r="A13" s="2"/>
      <c r="B13" s="2" t="s">
        <v>200</v>
      </c>
      <c r="C13" s="35"/>
      <c r="D13" s="38"/>
      <c r="E13" s="35" t="str">
        <f>IF(OR(COUNTIF(E2:E11,"*"&amp;"BAD"&amp;"*"), COUNTIF(D2:D11,"*"&amp;"Please"&amp;"*")),"INCOMPLETE", "COMPLETE")</f>
        <v>COMPLETE</v>
      </c>
      <c r="F13" s="43"/>
    </row>
  </sheetData>
  <conditionalFormatting sqref="A1:B13">
    <cfRule type="expression" dxfId="19" priority="10">
      <formula>MOD(ROW(),2)=0</formula>
    </cfRule>
  </conditionalFormatting>
  <conditionalFormatting sqref="E2:E11">
    <cfRule type="containsText" dxfId="18" priority="8" operator="containsText" text="GOOD">
      <formula>NOT(ISERROR(SEARCH("GOOD",E2)))</formula>
    </cfRule>
    <cfRule type="containsText" dxfId="17" priority="9" operator="containsText" text="BAD">
      <formula>NOT(ISERROR(SEARCH("BAD",E2)))</formula>
    </cfRule>
  </conditionalFormatting>
  <conditionalFormatting sqref="E13">
    <cfRule type="cellIs" dxfId="16" priority="3" operator="equal">
      <formula>"COMPLETE"</formula>
    </cfRule>
    <cfRule type="containsText" dxfId="15" priority="6" operator="containsText" text="GOOD">
      <formula>NOT(ISERROR(SEARCH("GOOD",E13)))</formula>
    </cfRule>
    <cfRule type="containsText" dxfId="14" priority="7" operator="containsText" text="INCOMPLETE">
      <formula>NOT(ISERROR(SEARCH("INCOMPLETE",E13)))</formula>
    </cfRule>
  </conditionalFormatting>
  <conditionalFormatting sqref="D2:D13">
    <cfRule type="containsText" dxfId="13" priority="5" operator="containsText" text="Please">
      <formula>NOT(ISERROR(SEARCH("Please",D2)))</formula>
    </cfRule>
  </conditionalFormatting>
  <conditionalFormatting sqref="E2:E12">
    <cfRule type="cellIs" dxfId="12" priority="1" operator="equal">
      <formula>"FAIL"</formula>
    </cfRule>
    <cfRule type="cellIs" dxfId="11" priority="2" operator="equal">
      <formula>"PASS"</formula>
    </cfRule>
  </conditionalFormatting>
  <printOptions horizontalCentered="1"/>
  <pageMargins left="0.7" right="0.7" top="1.1979166666666701" bottom="0.75" header="0.3" footer="0.3"/>
  <pageSetup orientation="landscape" r:id="rId1"/>
  <headerFooter>
    <oddHeader>&amp;L&amp;G&amp;C&amp;"Segoe UI,Bold"&amp;14Election Day Report&amp;"Segoe UI,Regular"
&amp;"Segoe UI,Bold"&amp;12November 3, 2020 General Election</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D22"/>
  <sheetViews>
    <sheetView tabSelected="1" view="pageLayout" zoomScale="80" zoomScaleNormal="55" zoomScalePageLayoutView="80" workbookViewId="0">
      <selection activeCell="B20" sqref="B20"/>
    </sheetView>
  </sheetViews>
  <sheetFormatPr defaultColWidth="9.109375" defaultRowHeight="19.2" x14ac:dyDescent="0.45"/>
  <cols>
    <col min="1" max="1" width="36.88671875" style="1" customWidth="1"/>
    <col min="2" max="2" width="17.5546875" style="22" customWidth="1"/>
    <col min="3" max="3" width="38.109375" style="45" customWidth="1"/>
    <col min="4" max="4" width="169.44140625" style="1" bestFit="1" customWidth="1"/>
    <col min="5" max="16384" width="9.109375" style="13"/>
  </cols>
  <sheetData>
    <row r="1" spans="1:4" ht="21.6" customHeight="1" x14ac:dyDescent="0.45">
      <c r="A1" s="30"/>
      <c r="B1" s="27"/>
      <c r="C1" s="28" t="s">
        <v>201</v>
      </c>
      <c r="D1" s="29" t="s">
        <v>256</v>
      </c>
    </row>
    <row r="2" spans="1:4" ht="44.4" customHeight="1" x14ac:dyDescent="0.45">
      <c r="A2" s="18" t="s">
        <v>1</v>
      </c>
      <c r="B2" s="36">
        <f>'Non_UOCAVA Report'!C3+'UOCAVA Report'!C31</f>
        <v>74</v>
      </c>
      <c r="C2" s="33"/>
      <c r="D2" s="35" t="s">
        <v>261</v>
      </c>
    </row>
    <row r="3" spans="1:4" ht="44.4" customHeight="1" x14ac:dyDescent="0.45">
      <c r="A3" s="18" t="s">
        <v>258</v>
      </c>
      <c r="B3" s="36">
        <f>'Non_UOCAVA Report'!C14+'UOCAVA Report'!C44+'Non_UOCAVA Report'!C18</f>
        <v>57</v>
      </c>
      <c r="C3" s="33"/>
      <c r="D3" s="35" t="s">
        <v>257</v>
      </c>
    </row>
    <row r="4" spans="1:4" ht="44.4" customHeight="1" x14ac:dyDescent="0.45">
      <c r="A4" s="18" t="s">
        <v>2</v>
      </c>
      <c r="B4" s="36">
        <f>'Provisional Report'!C2</f>
        <v>7</v>
      </c>
      <c r="C4" s="33"/>
      <c r="D4" s="35" t="s">
        <v>163</v>
      </c>
    </row>
    <row r="5" spans="1:4" ht="44.4" customHeight="1" x14ac:dyDescent="0.45">
      <c r="A5" s="18" t="s">
        <v>219</v>
      </c>
      <c r="B5" s="36">
        <f>B15-SUM(B7,B8,B10)</f>
        <v>1543</v>
      </c>
      <c r="C5" s="33"/>
      <c r="D5" s="35" t="s">
        <v>263</v>
      </c>
    </row>
    <row r="6" spans="1:4" ht="44.4" customHeight="1" x14ac:dyDescent="0.45">
      <c r="A6" s="18" t="s">
        <v>3</v>
      </c>
      <c r="B6" s="36">
        <f>SUM(B2:B5)</f>
        <v>1681</v>
      </c>
      <c r="C6" s="33" t="str">
        <f>IF(B6="","Please input data","")</f>
        <v/>
      </c>
      <c r="D6" s="35" t="s">
        <v>262</v>
      </c>
    </row>
    <row r="7" spans="1:4" ht="44.4" customHeight="1" x14ac:dyDescent="0.45">
      <c r="A7" s="18" t="s">
        <v>4</v>
      </c>
      <c r="B7" s="36">
        <f>('Non_UOCAVA Report'!C16+'UOCAVA Report'!C31)</f>
        <v>74</v>
      </c>
      <c r="C7" s="33"/>
      <c r="D7" s="35" t="s">
        <v>260</v>
      </c>
    </row>
    <row r="8" spans="1:4" ht="44.4" customHeight="1" x14ac:dyDescent="0.45">
      <c r="A8" s="18" t="s">
        <v>5</v>
      </c>
      <c r="B8" s="36">
        <f>('Non_UOCAVA Report'!C14+'UOCAVA Report'!C51-'UOCAVA Report'!C111)</f>
        <v>57</v>
      </c>
      <c r="C8" s="33"/>
      <c r="D8" s="35" t="s">
        <v>259</v>
      </c>
    </row>
    <row r="9" spans="1:4" ht="44.4" customHeight="1" x14ac:dyDescent="0.45">
      <c r="A9" s="18" t="s">
        <v>223</v>
      </c>
      <c r="B9" s="62">
        <v>131</v>
      </c>
      <c r="C9" s="33" t="str">
        <f>IF(B9="","Please input data","")</f>
        <v/>
      </c>
      <c r="D9" s="35" t="str">
        <f>IF(B9=SUM(B8,B7), "PASS", "FAIL, In Person Absentee Counted + By Mail Absentee Counted must equal Absentee Counted Per EMS")</f>
        <v>PASS</v>
      </c>
    </row>
    <row r="10" spans="1:4" ht="44.4" customHeight="1" x14ac:dyDescent="0.45">
      <c r="A10" s="18" t="s">
        <v>6</v>
      </c>
      <c r="B10" s="36">
        <f>'Provisional Report'!C3</f>
        <v>6</v>
      </c>
      <c r="C10" s="33"/>
      <c r="D10" s="35"/>
    </row>
    <row r="11" spans="1:4" ht="44.4" customHeight="1" x14ac:dyDescent="0.45">
      <c r="A11" s="18" t="s">
        <v>221</v>
      </c>
      <c r="B11" s="62">
        <v>6</v>
      </c>
      <c r="C11" s="33" t="str">
        <f>IF(B11="","Please input data","")</f>
        <v/>
      </c>
      <c r="D11" s="35" t="str">
        <f>IF(B10=B11,"PASS", "FAIL, Provisional Counted must equal Provisional Counted Per EMS")</f>
        <v>PASS</v>
      </c>
    </row>
    <row r="12" spans="1:4" ht="44.4" customHeight="1" x14ac:dyDescent="0.45">
      <c r="A12" s="18" t="s">
        <v>220</v>
      </c>
      <c r="B12" s="36">
        <f>B5</f>
        <v>1543</v>
      </c>
      <c r="C12" s="33"/>
      <c r="D12" s="35"/>
    </row>
    <row r="13" spans="1:4" ht="44.4" customHeight="1" x14ac:dyDescent="0.45">
      <c r="A13" s="18" t="s">
        <v>222</v>
      </c>
      <c r="B13" s="62">
        <v>1543</v>
      </c>
      <c r="C13" s="33" t="str">
        <f>IF(B13="","Please input data","")</f>
        <v/>
      </c>
      <c r="D13" s="35" t="str">
        <f>IF(B13=B12,"PASS", "FAIL, Election Day Counted must equal Election Day Counted Per EMS")</f>
        <v>PASS</v>
      </c>
    </row>
    <row r="14" spans="1:4" ht="44.4" customHeight="1" x14ac:dyDescent="0.45">
      <c r="A14" s="18" t="s">
        <v>7</v>
      </c>
      <c r="B14" s="36">
        <f>SUM(B7,B8,B10,B12)</f>
        <v>1680</v>
      </c>
      <c r="C14" s="33"/>
      <c r="D14" s="35"/>
    </row>
    <row r="15" spans="1:4" ht="56.1" customHeight="1" x14ac:dyDescent="0.45">
      <c r="A15" s="18" t="s">
        <v>218</v>
      </c>
      <c r="B15" s="62">
        <v>1680</v>
      </c>
      <c r="C15" s="33" t="str">
        <f>IF(B15="","Please input data","")</f>
        <v/>
      </c>
      <c r="D15" s="35" t="str">
        <f>IF(B14=B15,"PASS","FAIL, Total Ballots Counted must equal Election Day Ballots Counted + In Person Absentee Counted + By Mail Absentee Ballots Counted + Provisional Counted")</f>
        <v>PASS</v>
      </c>
    </row>
    <row r="16" spans="1:4" ht="44.4" customHeight="1" x14ac:dyDescent="0.45">
      <c r="A16" s="18" t="s">
        <v>0</v>
      </c>
      <c r="B16" s="36">
        <f>B15-B14</f>
        <v>0</v>
      </c>
      <c r="C16" s="33"/>
      <c r="D16" s="35"/>
    </row>
    <row r="17" spans="1:4" ht="56.1" customHeight="1" x14ac:dyDescent="0.45">
      <c r="A17" s="18" t="s">
        <v>184</v>
      </c>
      <c r="B17" s="36">
        <f>'Non_UOCAVA Report'!C20-'Non_UOCAVA Report'!C23-'Non_UOCAVA Report'!C24-'Non_UOCAVA Report'!C25-'Non_UOCAVA Report'!C26 +'Non_UOCAVA Report'!C5+'UOCAVA Report'!C51-'UOCAVA Report'!C64-'UOCAVA Report'!C67+'UOCAVA Report'!C32</f>
        <v>133</v>
      </c>
      <c r="C17" s="33"/>
      <c r="D17" s="34"/>
    </row>
    <row r="18" spans="1:4" ht="54.6" customHeight="1" x14ac:dyDescent="0.45">
      <c r="A18" s="18" t="s">
        <v>185</v>
      </c>
      <c r="B18" s="36">
        <f>'Provisional Report'!C2-'Provisional Report'!C20</f>
        <v>7</v>
      </c>
      <c r="C18" s="33"/>
      <c r="D18" s="34"/>
    </row>
    <row r="19" spans="1:4" ht="44.4" customHeight="1" x14ac:dyDescent="0.45">
      <c r="A19" s="19"/>
      <c r="B19" s="35"/>
      <c r="C19" s="38"/>
      <c r="D19" s="35"/>
    </row>
    <row r="20" spans="1:4" ht="51.6" customHeight="1" x14ac:dyDescent="0.45">
      <c r="A20" s="8" t="s">
        <v>319</v>
      </c>
      <c r="B20" s="63"/>
      <c r="C20" s="38"/>
      <c r="D20" s="35"/>
    </row>
    <row r="21" spans="1:4" ht="44.4" customHeight="1" x14ac:dyDescent="0.45">
      <c r="A21" s="19"/>
      <c r="B21" s="35"/>
      <c r="C21" s="38"/>
      <c r="D21" s="35"/>
    </row>
    <row r="22" spans="1:4" ht="44.4" customHeight="1" x14ac:dyDescent="0.45">
      <c r="A22" s="19" t="s">
        <v>8</v>
      </c>
      <c r="B22" s="35"/>
      <c r="C22" s="38"/>
      <c r="D22" s="35" t="str">
        <f>IF(OR(COUNTIF(D2:D18,"*"&amp;"FAIL"&amp;"*"), COUNTIF(C2:C18,"*"&amp;"Please"&amp;"*"),'Non_UOCAVA Report'!E40="INCOMPLETE",'UOCAVA Report'!E113="INCOMPLETE",'Provisional Report'!E24="INCOMPLETE"), "INCOMPLETE", "COMPLETE")</f>
        <v>COMPLETE</v>
      </c>
    </row>
  </sheetData>
  <sheetProtection algorithmName="SHA-512" hashValue="HMZFgSDYEOAscVCaFRc/co3J4tXuRaHYzYVcHDbqskynvuNH/1vHKuEntbA3SiEtFvGhv6yYvWmnY+/YZeY8jg==" saltValue="2Q/SKc0rPt8b0DBD+YBoag==" spinCount="100000" sheet="1" selectLockedCells="1"/>
  <conditionalFormatting sqref="D1:D18">
    <cfRule type="cellIs" dxfId="10" priority="15" operator="equal">
      <formula>"BAD"</formula>
    </cfRule>
    <cfRule type="cellIs" dxfId="9" priority="16" operator="equal">
      <formula>"GOOD"</formula>
    </cfRule>
  </conditionalFormatting>
  <conditionalFormatting sqref="D1:D1048576">
    <cfRule type="cellIs" dxfId="8" priority="17" operator="equal">
      <formula>"BAD"</formula>
    </cfRule>
  </conditionalFormatting>
  <conditionalFormatting sqref="D22">
    <cfRule type="cellIs" dxfId="7" priority="13" operator="equal">
      <formula>"COMPLETE"</formula>
    </cfRule>
    <cfRule type="cellIs" dxfId="6" priority="14" operator="equal">
      <formula>"INCOMPLETE"</formula>
    </cfRule>
  </conditionalFormatting>
  <conditionalFormatting sqref="A1:A22">
    <cfRule type="expression" dxfId="5" priority="11">
      <formula>MOD(ROW(),2)</formula>
    </cfRule>
  </conditionalFormatting>
  <conditionalFormatting sqref="D2:D6 D15:D18">
    <cfRule type="containsText" dxfId="4" priority="10" operator="containsText" text="BAD">
      <formula>NOT(ISERROR(SEARCH("BAD",D2)))</formula>
    </cfRule>
  </conditionalFormatting>
  <conditionalFormatting sqref="D2:D21">
    <cfRule type="containsText" dxfId="3" priority="1" operator="containsText" text="FAIL">
      <formula>NOT(ISERROR(SEARCH("FAIL",D2)))</formula>
    </cfRule>
    <cfRule type="cellIs" dxfId="2" priority="2" operator="equal">
      <formula>"PASS"</formula>
    </cfRule>
    <cfRule type="containsText" dxfId="1" priority="4" operator="containsText" text="GOOD">
      <formula>NOT(ISERROR(SEARCH("GOOD",D2)))</formula>
    </cfRule>
  </conditionalFormatting>
  <conditionalFormatting sqref="C2:C21">
    <cfRule type="containsText" dxfId="0" priority="3" operator="containsText" text="Please">
      <formula>NOT(ISERROR(SEARCH("Please",C2)))</formula>
    </cfRule>
  </conditionalFormatting>
  <pageMargins left="0.7" right="0.7" top="1.4583333333333333" bottom="0.75" header="0.3" footer="0.3"/>
  <pageSetup scale="46" fitToHeight="0" orientation="landscape" r:id="rId1"/>
  <headerFooter>
    <oddHeader>&amp;L&amp;G&amp;C&amp;"Segoe UI,Bold"&amp;14May 4, 2021 Primary/Special Election
&amp;12Official Certification Cumulative Report</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F7FE1912F6DE4985F9A811402F4E97" ma:contentTypeVersion="4" ma:contentTypeDescription="Create a new document." ma:contentTypeScope="" ma:versionID="8cc5d29a23a8c5ba8badd8f5f17f0c2c">
  <xsd:schema xmlns:xsd="http://www.w3.org/2001/XMLSchema" xmlns:xs="http://www.w3.org/2001/XMLSchema" xmlns:p="http://schemas.microsoft.com/office/2006/metadata/properties" xmlns:ns2="f5285b41-63f8-4112-a250-58a586108884" xmlns:ns3="15c80de5-885b-4273-9b42-d7800623acb7" targetNamespace="http://schemas.microsoft.com/office/2006/metadata/properties" ma:root="true" ma:fieldsID="1cf58cd66537538761c724c31aa2aedc" ns2:_="" ns3:_="">
    <xsd:import namespace="f5285b41-63f8-4112-a250-58a586108884"/>
    <xsd:import namespace="15c80de5-885b-4273-9b42-d7800623acb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285b41-63f8-4112-a250-58a5861088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c80de5-885b-4273-9b42-d7800623acb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240C56-0B5A-48D4-BC11-B5B8B30A99B2}">
  <ds:schemaRefs>
    <ds:schemaRef ds:uri="http://schemas.microsoft.com/office/infopath/2007/PartnerControls"/>
    <ds:schemaRef ds:uri="15c80de5-885b-4273-9b42-d7800623acb7"/>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purl.org/dc/dcmitype/"/>
    <ds:schemaRef ds:uri="f5285b41-63f8-4112-a250-58a586108884"/>
    <ds:schemaRef ds:uri="http://www.w3.org/XML/1998/namespace"/>
    <ds:schemaRef ds:uri="http://purl.org/dc/terms/"/>
  </ds:schemaRefs>
</ds:datastoreItem>
</file>

<file path=customXml/itemProps2.xml><?xml version="1.0" encoding="utf-8"?>
<ds:datastoreItem xmlns:ds="http://schemas.openxmlformats.org/officeDocument/2006/customXml" ds:itemID="{DDA2E1FE-498E-4A82-8765-29950D0A10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285b41-63f8-4112-a250-58a586108884"/>
    <ds:schemaRef ds:uri="15c80de5-885b-4273-9b42-d7800623ac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F4DA88F-610D-4B64-BAE6-95360D1228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vt:i4>
      </vt:variant>
    </vt:vector>
  </HeadingPairs>
  <TitlesOfParts>
    <vt:vector size="13" baseType="lpstr">
      <vt:lpstr>Non-UOCAVA Instructions</vt:lpstr>
      <vt:lpstr>Non_UOCAVA Report</vt:lpstr>
      <vt:lpstr>UOCAVA Instructions</vt:lpstr>
      <vt:lpstr>UOCAVA Report</vt:lpstr>
      <vt:lpstr>Provisional Instructions</vt:lpstr>
      <vt:lpstr>Provisional Report</vt:lpstr>
      <vt:lpstr>Cumulative Report Instructions</vt:lpstr>
      <vt:lpstr>Election Day Instructions</vt:lpstr>
      <vt:lpstr>Election Day Report</vt:lpstr>
      <vt:lpstr>Cumulative Report</vt:lpstr>
      <vt:lpstr>'Cumulative Report'!Print_Area</vt:lpstr>
      <vt:lpstr>'Non_UOCAVA Report'!Print_Area</vt:lpstr>
      <vt:lpstr>'UOCAVA Report'!Print_Area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Armstrong, Austin</dc:creator>
  <cp:lastModifiedBy>Wendy Millinger</cp:lastModifiedBy>
  <cp:revision/>
  <cp:lastPrinted>2021-05-18T14:36:16Z</cp:lastPrinted>
  <dcterms:created xsi:type="dcterms:W3CDTF">2020-06-11T15:08:02Z</dcterms:created>
  <dcterms:modified xsi:type="dcterms:W3CDTF">2025-11-17T19:30:37Z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0x0101007DF7FE1912F6DE4985F9A811402F4E97</vt:lpwstr>
  </property>
</Properties>
</file>