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wmillinger\Desktop\"/>
    </mc:Choice>
  </mc:AlternateContent>
  <xr:revisionPtr revIDLastSave="0" documentId="8_{972A26D7-850F-428D-B62C-962DD3CD1508}" xr6:coauthVersionLast="47" xr6:coauthVersionMax="47" xr10:uidLastSave="{00000000-0000-0000-0000-000000000000}"/>
  <bookViews>
    <workbookView xWindow="-108" yWindow="-108" windowWidth="23256" windowHeight="12456" tabRatio="577" firstSheet="3" activeTab="12" xr2:uid="{00000000-000D-0000-FFFF-FFFF00000000}"/>
  </bookViews>
  <sheets>
    <sheet name="Non_UOCAVA Instructions" sheetId="13" r:id="rId1"/>
    <sheet name="Non_UOCAVA Report" sheetId="3" r:id="rId2"/>
    <sheet name="Non_UOCAVA Report Definitions" sheetId="17" state="hidden" r:id="rId3"/>
    <sheet name="UOCAVA Instructions" sheetId="14" r:id="rId4"/>
    <sheet name="UOCAVA Report" sheetId="4" r:id="rId5"/>
    <sheet name="UOCAVA Report Definitions" sheetId="18" state="hidden" r:id="rId6"/>
    <sheet name="Provisional Instructions" sheetId="9" r:id="rId7"/>
    <sheet name="Provisional Report" sheetId="5" r:id="rId8"/>
    <sheet name="Provisional Report Definitions" sheetId="19" state="hidden" r:id="rId9"/>
    <sheet name="Cumulative Report Instructions" sheetId="16" r:id="rId10"/>
    <sheet name="Election Day Instructions" sheetId="15" state="hidden" r:id="rId11"/>
    <sheet name="Election Day Report" sheetId="10" state="hidden" r:id="rId12"/>
    <sheet name="Cumulative Report" sheetId="2" r:id="rId13"/>
    <sheet name="Cumulative Report Definitions" sheetId="20" state="hidden" r:id="rId14"/>
  </sheets>
  <definedNames>
    <definedName name="_xlnm.Print_Area" localSheetId="12">'Cumulative Report'!$A$1:$C$24</definedName>
    <definedName name="_xlnm.Print_Area" localSheetId="13">'Cumulative Report Definitions'!$A$1:$B$18</definedName>
    <definedName name="_xlnm.Print_Area" localSheetId="1">'Non_UOCAVA Report'!$A$2:$C$44</definedName>
    <definedName name="_xlnm.Print_Area" localSheetId="2">'Non_UOCAVA Report Definitions'!$A$2:$B$38</definedName>
    <definedName name="_xlnm.Print_Area" localSheetId="4">'UOCAVA Report'!$A$1:$D$115</definedName>
    <definedName name="_xlnm.Print_Area" localSheetId="5">'UOCAVA Report Definitions'!$A$1:$C$115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6" i="3" l="1"/>
  <c r="E34" i="4"/>
  <c r="C14" i="2" l="1"/>
  <c r="E19" i="3"/>
  <c r="E16" i="3"/>
  <c r="E8" i="3"/>
  <c r="B8" i="2"/>
  <c r="D24" i="19" l="1"/>
  <c r="E54" i="4" l="1"/>
  <c r="D3" i="3"/>
  <c r="B20" i="2"/>
  <c r="C42" i="4" l="1"/>
  <c r="C30" i="4"/>
  <c r="C102" i="4"/>
  <c r="C101" i="4"/>
  <c r="C9" i="2" l="1"/>
  <c r="D95" i="4"/>
  <c r="D96" i="4"/>
  <c r="D98" i="4"/>
  <c r="D99" i="4"/>
  <c r="C97" i="4"/>
  <c r="C94" i="4"/>
  <c r="D65" i="4"/>
  <c r="C14" i="3"/>
  <c r="D39" i="4"/>
  <c r="D32" i="4"/>
  <c r="D16" i="3" l="1"/>
  <c r="D10" i="3"/>
  <c r="D5" i="3"/>
  <c r="D34" i="3"/>
  <c r="D28" i="3"/>
  <c r="E10" i="5" l="1"/>
  <c r="D26" i="3" l="1"/>
  <c r="D25" i="3"/>
  <c r="C6" i="4" l="1"/>
  <c r="C13" i="2"/>
  <c r="C11" i="2"/>
  <c r="C3" i="5" l="1"/>
  <c r="C55" i="4" l="1"/>
  <c r="C58" i="4"/>
  <c r="E53" i="4" l="1"/>
  <c r="D4" i="4"/>
  <c r="D5" i="4"/>
  <c r="D7" i="4"/>
  <c r="D8" i="4"/>
  <c r="D9" i="4"/>
  <c r="D12" i="4"/>
  <c r="D13" i="4"/>
  <c r="D15" i="4"/>
  <c r="D16" i="4"/>
  <c r="C14" i="4"/>
  <c r="C11" i="4"/>
  <c r="C3" i="4"/>
  <c r="C10" i="4" l="1"/>
  <c r="C2" i="4"/>
  <c r="E6" i="10"/>
  <c r="E5" i="10"/>
  <c r="C17" i="4" l="1"/>
  <c r="E3" i="5"/>
  <c r="E2" i="5"/>
  <c r="D11" i="10" l="1"/>
  <c r="C16" i="2" l="1"/>
  <c r="D3" i="10"/>
  <c r="D5" i="10"/>
  <c r="D6" i="10"/>
  <c r="D7" i="10"/>
  <c r="D8" i="10"/>
  <c r="D9" i="10"/>
  <c r="D10" i="10"/>
  <c r="D2" i="10"/>
  <c r="E13" i="10" s="1"/>
  <c r="D3" i="5"/>
  <c r="D4" i="5"/>
  <c r="D5" i="5"/>
  <c r="D6" i="5"/>
  <c r="D7" i="5"/>
  <c r="D8" i="5"/>
  <c r="D9" i="5"/>
  <c r="D10" i="5"/>
  <c r="D11" i="5"/>
  <c r="D12" i="5"/>
  <c r="D13" i="5"/>
  <c r="D14" i="5"/>
  <c r="D15" i="5"/>
  <c r="D16" i="5"/>
  <c r="D17" i="5"/>
  <c r="D18" i="5"/>
  <c r="D19" i="5"/>
  <c r="D20" i="5"/>
  <c r="D21" i="5"/>
  <c r="D22" i="5"/>
  <c r="D2" i="5"/>
  <c r="E24" i="5" l="1"/>
  <c r="D21" i="4"/>
  <c r="D22" i="4"/>
  <c r="D23" i="4"/>
  <c r="D19" i="4"/>
  <c r="D25" i="4"/>
  <c r="D26" i="4"/>
  <c r="D27" i="4"/>
  <c r="D31" i="4"/>
  <c r="D34" i="4"/>
  <c r="D36" i="4"/>
  <c r="D37" i="4"/>
  <c r="D38" i="4"/>
  <c r="D40" i="4"/>
  <c r="D41" i="4"/>
  <c r="D44" i="4"/>
  <c r="D46" i="4"/>
  <c r="D47" i="4"/>
  <c r="D49" i="4"/>
  <c r="D50" i="4"/>
  <c r="D53" i="4"/>
  <c r="D56" i="4"/>
  <c r="D57" i="4"/>
  <c r="D59" i="4"/>
  <c r="D60" i="4"/>
  <c r="D63" i="4"/>
  <c r="D66" i="4"/>
  <c r="D71" i="4"/>
  <c r="D72" i="4"/>
  <c r="D74" i="4"/>
  <c r="D75" i="4"/>
  <c r="D77" i="4"/>
  <c r="D78" i="4"/>
  <c r="D80" i="4"/>
  <c r="D81" i="4"/>
  <c r="D68" i="4"/>
  <c r="D69" i="4"/>
  <c r="D83" i="4"/>
  <c r="D84" i="4"/>
  <c r="D86" i="4"/>
  <c r="D87" i="4"/>
  <c r="D89" i="4"/>
  <c r="D90" i="4"/>
  <c r="D92" i="4"/>
  <c r="D93" i="4"/>
  <c r="D103" i="4"/>
  <c r="D106" i="4"/>
  <c r="D107" i="4"/>
  <c r="D109" i="4"/>
  <c r="D110" i="4"/>
  <c r="D2" i="3"/>
  <c r="D8" i="3"/>
  <c r="D9" i="3"/>
  <c r="D11" i="3"/>
  <c r="D12" i="3"/>
  <c r="D15" i="3"/>
  <c r="D17" i="3"/>
  <c r="D19" i="3"/>
  <c r="D20" i="3"/>
  <c r="D24" i="3"/>
  <c r="D29" i="3"/>
  <c r="D30" i="3"/>
  <c r="D31" i="3"/>
  <c r="D27" i="3"/>
  <c r="D32" i="3"/>
  <c r="D33" i="3"/>
  <c r="D35" i="3"/>
  <c r="D36" i="3"/>
  <c r="D37" i="3"/>
  <c r="C4" i="10" l="1"/>
  <c r="B2" i="2" l="1"/>
  <c r="C23" i="3" l="1"/>
  <c r="E23" i="3" s="1"/>
  <c r="C29" i="4"/>
  <c r="C28" i="4"/>
  <c r="C24" i="4"/>
  <c r="C20" i="4"/>
  <c r="C39" i="3" l="1"/>
  <c r="B4" i="2"/>
  <c r="B10" i="2"/>
  <c r="D11" i="2" s="1"/>
  <c r="B7" i="2"/>
  <c r="C108" i="4"/>
  <c r="C105" i="4"/>
  <c r="C67" i="4"/>
  <c r="C91" i="4"/>
  <c r="C88" i="4"/>
  <c r="C85" i="4"/>
  <c r="C79" i="4"/>
  <c r="C76" i="4"/>
  <c r="C73" i="4"/>
  <c r="C70" i="4"/>
  <c r="C64" i="4"/>
  <c r="C48" i="4"/>
  <c r="C45" i="4"/>
  <c r="E44" i="4" l="1"/>
  <c r="C100" i="4"/>
  <c r="C51" i="4"/>
  <c r="E51" i="4" s="1"/>
  <c r="C111" i="4"/>
  <c r="C61" i="4"/>
  <c r="D61" i="4" s="1"/>
  <c r="E61" i="4" l="1"/>
  <c r="C18" i="3"/>
  <c r="E39" i="3" s="1"/>
  <c r="C4" i="3"/>
  <c r="E4" i="3" s="1"/>
  <c r="B3" i="2" l="1"/>
  <c r="B5" i="2"/>
  <c r="D9" i="2"/>
  <c r="C21" i="3"/>
  <c r="B19" i="2" s="1"/>
  <c r="D4" i="3"/>
  <c r="E21" i="3" l="1"/>
  <c r="E41" i="3" s="1"/>
  <c r="B12" i="2"/>
  <c r="B6" i="2"/>
  <c r="C6" i="2" s="1"/>
  <c r="B15" i="2" l="1"/>
  <c r="B21" i="2"/>
  <c r="D13" i="2"/>
  <c r="C82" i="4"/>
  <c r="E63" i="4" s="1"/>
  <c r="C35" i="4"/>
  <c r="E19" i="4" s="1"/>
  <c r="E113" i="4" l="1"/>
  <c r="D16" i="2"/>
  <c r="B17" i="2"/>
  <c r="D24"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tc={9C01D5EE-71A8-4B5F-A115-54D148DD56C9}</author>
  </authors>
  <commentList>
    <comment ref="D12" authorId="0" shapeId="0" xr:uid="{00000000-0006-0000-0500-00000100000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Flag for MT</t>
        </r>
      </text>
    </comment>
  </commentList>
</comments>
</file>

<file path=xl/sharedStrings.xml><?xml version="1.0" encoding="utf-8"?>
<sst xmlns="http://schemas.openxmlformats.org/spreadsheetml/2006/main" count="1234" uniqueCount="594">
  <si>
    <t>Difference Between Official Canvass and Reports</t>
  </si>
  <si>
    <t>In Person Absentee Cast</t>
  </si>
  <si>
    <t>Provisional Cast</t>
  </si>
  <si>
    <t>Total Ballots Cast</t>
  </si>
  <si>
    <t>In Person Absentee Counted</t>
  </si>
  <si>
    <t>By Mail Absentee Ballots Counted</t>
  </si>
  <si>
    <t>Provisional Counted</t>
  </si>
  <si>
    <t>Total Ballots Counted</t>
  </si>
  <si>
    <t>OVERALL CHECK</t>
  </si>
  <si>
    <t>Number of Voters - Election Day Regular Ballots Counted</t>
  </si>
  <si>
    <t>Number of Voters - Failed to Capture Signature</t>
  </si>
  <si>
    <t>Number of Ballots - Page 1 not scanned</t>
  </si>
  <si>
    <t>A</t>
  </si>
  <si>
    <t>B</t>
  </si>
  <si>
    <t>C</t>
  </si>
  <si>
    <t>D</t>
  </si>
  <si>
    <t>E</t>
  </si>
  <si>
    <t>F</t>
  </si>
  <si>
    <t>G</t>
  </si>
  <si>
    <t>H</t>
  </si>
  <si>
    <t>I</t>
  </si>
  <si>
    <t>J</t>
  </si>
  <si>
    <t>K</t>
  </si>
  <si>
    <t>L</t>
  </si>
  <si>
    <t>M</t>
  </si>
  <si>
    <t>N</t>
  </si>
  <si>
    <t>O</t>
  </si>
  <si>
    <t>P</t>
  </si>
  <si>
    <t>Q</t>
  </si>
  <si>
    <t>R</t>
  </si>
  <si>
    <t>S</t>
  </si>
  <si>
    <t>Returned By Voters And Submitted For Counting (Counted and Rejected)</t>
  </si>
  <si>
    <t>T</t>
  </si>
  <si>
    <t>Returned As Undeliverable</t>
  </si>
  <si>
    <t>U</t>
  </si>
  <si>
    <t>Returned Spoiled Or Replaced Ballots</t>
  </si>
  <si>
    <t>V</t>
  </si>
  <si>
    <t>Neither Returned Undeliverable Nor Returned By The Voter</t>
  </si>
  <si>
    <t>W</t>
  </si>
  <si>
    <t>Non-UOCAVA Ballots Counted</t>
  </si>
  <si>
    <t>X</t>
  </si>
  <si>
    <t>Non-UOCAVA Ballots Counted Transmitted</t>
  </si>
  <si>
    <t>Y</t>
  </si>
  <si>
    <t>Non-UOCAVA Ballots Counted In Person</t>
  </si>
  <si>
    <t>Z</t>
  </si>
  <si>
    <t>Non-UOCAVA Ballots Rejected</t>
  </si>
  <si>
    <t>AA</t>
  </si>
  <si>
    <t>Non-UOCAVA Ballots Rejected Transmitted</t>
  </si>
  <si>
    <t>BB</t>
  </si>
  <si>
    <t>Non-UOCAVA Ballots Rejected In Person</t>
  </si>
  <si>
    <t>CC</t>
  </si>
  <si>
    <t>DD</t>
  </si>
  <si>
    <t>Non UOCAVA Rejected - Transmitted</t>
  </si>
  <si>
    <t>EE</t>
  </si>
  <si>
    <t>FF</t>
  </si>
  <si>
    <t>GG</t>
  </si>
  <si>
    <t>HH</t>
  </si>
  <si>
    <t>No Voter Signature - Transmitted</t>
  </si>
  <si>
    <t>II</t>
  </si>
  <si>
    <t>Non-Matching Signature - Transmitted</t>
  </si>
  <si>
    <t>JJ</t>
  </si>
  <si>
    <t>KK</t>
  </si>
  <si>
    <t>LL</t>
  </si>
  <si>
    <t>Voter ID Envelope Contains Insufficient Information - Transmitted</t>
  </si>
  <si>
    <t>MM</t>
  </si>
  <si>
    <t>Multiple Ballots Returned In One Envelope  - Transmitted</t>
  </si>
  <si>
    <t>NN</t>
  </si>
  <si>
    <t>OO</t>
  </si>
  <si>
    <t>First Time Voter Without Proper Identification - Transmitted</t>
  </si>
  <si>
    <t>PP</t>
  </si>
  <si>
    <t>Non First Time Voter Without Proper Identification  - Transmitted</t>
  </si>
  <si>
    <t>QQ</t>
  </si>
  <si>
    <t>Stub A Detached - Transmitted</t>
  </si>
  <si>
    <t>RR</t>
  </si>
  <si>
    <t>SS</t>
  </si>
  <si>
    <t>TT</t>
  </si>
  <si>
    <t>UU</t>
  </si>
  <si>
    <t>VV</t>
  </si>
  <si>
    <t>WW</t>
  </si>
  <si>
    <t>XX</t>
  </si>
  <si>
    <t>YY</t>
  </si>
  <si>
    <t>ZZ</t>
  </si>
  <si>
    <t>AAA</t>
  </si>
  <si>
    <t>BBB</t>
  </si>
  <si>
    <t>CCC</t>
  </si>
  <si>
    <t>DDD</t>
  </si>
  <si>
    <t>EEE</t>
  </si>
  <si>
    <t>FFF</t>
  </si>
  <si>
    <t>GGG</t>
  </si>
  <si>
    <t>HHH</t>
  </si>
  <si>
    <t>III</t>
  </si>
  <si>
    <t>JJJ</t>
  </si>
  <si>
    <t>KKK</t>
  </si>
  <si>
    <t>LLL</t>
  </si>
  <si>
    <t>MMM</t>
  </si>
  <si>
    <t>NNN</t>
  </si>
  <si>
    <t>OOO</t>
  </si>
  <si>
    <t>Non-UOCAVA Rejected - Total</t>
  </si>
  <si>
    <t>Non-UOCAVA Overall Check</t>
  </si>
  <si>
    <t>Other UOCAVA Applications Received Overseas Invalid</t>
  </si>
  <si>
    <t>Other UOCAVA Applications Received Invalid</t>
  </si>
  <si>
    <t>Total UOCAVA Applications Received</t>
  </si>
  <si>
    <t>UOCAVA Ballots Returned As Undeliverable</t>
  </si>
  <si>
    <t>UOCAVA Ballots Returned As Undeliverable via mail</t>
  </si>
  <si>
    <t>UOCAVA Ballots Returned As Undeliverable via email</t>
  </si>
  <si>
    <t>UOCAVA Ballots Returned As Undeliverable via fax</t>
  </si>
  <si>
    <t>UOCAVA Ballots Spoiled Or Replaced Ballots</t>
  </si>
  <si>
    <t>UOCAVA Ballots Neither Returned Undeliverable Nor Returned By The Voter</t>
  </si>
  <si>
    <t>Total UOCAVA Ballots Returned And Not Returned</t>
  </si>
  <si>
    <t>UOCAVA Ballots Counted</t>
  </si>
  <si>
    <t>UOCAVA Ballots Counted - Total FWAB</t>
  </si>
  <si>
    <t>UOCAVA Ballots Counted - Total</t>
  </si>
  <si>
    <t>UOCAVA FWAB Rejected No Voter Signature</t>
  </si>
  <si>
    <t>UOCAVA FWAB Rejected Non-Matching Signature</t>
  </si>
  <si>
    <t>PPP</t>
  </si>
  <si>
    <t>QQQ</t>
  </si>
  <si>
    <t>RRR</t>
  </si>
  <si>
    <t>SSS</t>
  </si>
  <si>
    <t>TTT</t>
  </si>
  <si>
    <t>UUU</t>
  </si>
  <si>
    <t>YYY</t>
  </si>
  <si>
    <t>WWW</t>
  </si>
  <si>
    <t>XXX</t>
  </si>
  <si>
    <t>ZZZ</t>
  </si>
  <si>
    <t>AAAA</t>
  </si>
  <si>
    <t>BBBB</t>
  </si>
  <si>
    <t>CCCC</t>
  </si>
  <si>
    <t>DDDD</t>
  </si>
  <si>
    <t>EEEE</t>
  </si>
  <si>
    <t>FFFF</t>
  </si>
  <si>
    <t>GGGG</t>
  </si>
  <si>
    <t>HHHH</t>
  </si>
  <si>
    <t>IIII</t>
  </si>
  <si>
    <t>JJJJ</t>
  </si>
  <si>
    <t>KKKK</t>
  </si>
  <si>
    <t>LLLL</t>
  </si>
  <si>
    <t>MMMM</t>
  </si>
  <si>
    <t>NNNN</t>
  </si>
  <si>
    <t>OOOO</t>
  </si>
  <si>
    <t>UOCAVA Non-FWAB Rejected Total</t>
  </si>
  <si>
    <t>PPPP</t>
  </si>
  <si>
    <t>QQQQ</t>
  </si>
  <si>
    <t>RRRR</t>
  </si>
  <si>
    <t>SSSS</t>
  </si>
  <si>
    <t>TTTT</t>
  </si>
  <si>
    <t>UOCAVA Rejected Total</t>
  </si>
  <si>
    <t>UOCAVA Overall Check</t>
  </si>
  <si>
    <t>Instructions for Completing the Provisional Report</t>
  </si>
  <si>
    <t>3. Any errors must be corrected before the report workbook can be submitted to the Secretary of State.</t>
  </si>
  <si>
    <t>Total Provisional Ballots Cast</t>
  </si>
  <si>
    <t>Total Provisional Ballots Counted</t>
  </si>
  <si>
    <t>Counted Full Ballot</t>
  </si>
  <si>
    <t>Counted Partial Ballot</t>
  </si>
  <si>
    <t>Counted - APRI 2011</t>
  </si>
  <si>
    <t>Counted - APRI 2013</t>
  </si>
  <si>
    <t>Counted - APRI 2015</t>
  </si>
  <si>
    <t>Counted - APRI 2019</t>
  </si>
  <si>
    <t>Provisional Ballots Rejected</t>
  </si>
  <si>
    <t>Rejected - Not Registered in State</t>
  </si>
  <si>
    <t>Rejected - Voter Registered in State, Wrong Precinct and Polling Location</t>
  </si>
  <si>
    <t>Rejected - Voter Registered in State, Voted In Correct Polling Place but Wrong Precinct  - Voter Provided a  Completed Form 12-D)</t>
  </si>
  <si>
    <t>Rejected - Voter Failed to Sign the Provisional Envelope</t>
  </si>
  <si>
    <t>Rejected - Voter Failed to Print Full Name on the Provisional Envelope</t>
  </si>
  <si>
    <t>Rejected - Voter Failed to Provide the Current Address</t>
  </si>
  <si>
    <t>Rejected - Voter Failed to Provide Identification</t>
  </si>
  <si>
    <t>Rejected - Non-Matching Signature on the Provisional Envelope</t>
  </si>
  <si>
    <t>Rejected - Ballot Missing From Provisional Envelope</t>
  </si>
  <si>
    <t>Rejected - Challenge to Voter's Eligibility or Registration Upheld</t>
  </si>
  <si>
    <t>Rejected - Missing or Incorrect Date of Birth (that does not meet requirements)</t>
  </si>
  <si>
    <t>Provisional Overall Check</t>
  </si>
  <si>
    <t>Absentee Voters Receiving Voter History - As Calculated from Reports</t>
  </si>
  <si>
    <t>Provisional Voters Receiving Voter History - As Calculated from Reports</t>
  </si>
  <si>
    <t>Instructions for Completing the UOCAVA Absentee Report</t>
  </si>
  <si>
    <t>Instructions for Completing the Non-UOCAVA Absentee Report</t>
  </si>
  <si>
    <t>Data</t>
  </si>
  <si>
    <t>Data Checks</t>
  </si>
  <si>
    <t>Instructions for Completing the Election Day Report</t>
  </si>
  <si>
    <t>2. If information in the report does not balance or reconcile with other values, an error will be produced.</t>
  </si>
  <si>
    <t>Instructions for Completing the Official Certification Report</t>
  </si>
  <si>
    <t>1. Using the information contained in the board's election management system and the electronic poll book or signature book, complete each field.  Note that errors will appear until all data is input.</t>
  </si>
  <si>
    <t>Number of Provisional Ballots - Incorrectly Scanned in Ballot Scanner</t>
  </si>
  <si>
    <t>Number of Abandoned Transactions - Voter did not cast ballot (fleeing voter)</t>
  </si>
  <si>
    <t>Number of Voters - Signed Poll Book</t>
  </si>
  <si>
    <t>Unresolved Discrepancies</t>
  </si>
  <si>
    <t>Resolved Discrepancies</t>
  </si>
  <si>
    <t>Total Discrepancies</t>
  </si>
  <si>
    <t>ELECTION DAY OVERALL CHECK</t>
  </si>
  <si>
    <t>Data Input Validation</t>
  </si>
  <si>
    <t>Other UOCAVA Applications Received Military Invalid</t>
  </si>
  <si>
    <t>Other - Please describe in free form box in the far right column</t>
  </si>
  <si>
    <t>Describe</t>
  </si>
  <si>
    <t>4. Each election day voter who signed the poll book must receive credit/voter history for participating in the election - see page 8-25 of the EOM. This total is calculated under the "Cumulative Report" tab and must match the number of voters who will receive credit/voter history by the board.</t>
  </si>
  <si>
    <t>FPCAs Received</t>
  </si>
  <si>
    <t>FPCAs Received Valid</t>
  </si>
  <si>
    <t>FPCAs Received Military Valid</t>
  </si>
  <si>
    <t>FPCAs Received Overseas Valid</t>
  </si>
  <si>
    <t>FPCAS Received Invalid</t>
  </si>
  <si>
    <t>FPCAs Received Military Invalid</t>
  </si>
  <si>
    <t>FPCAs Received Overseas Invalid</t>
  </si>
  <si>
    <t>FPCAs Rejected Past Deadline</t>
  </si>
  <si>
    <t>Other UOCAVA Applications Received</t>
  </si>
  <si>
    <t>Other UOCAVA Applications Received Valid</t>
  </si>
  <si>
    <t>Other UOCAVA Applications Received Military Valid</t>
  </si>
  <si>
    <t>Other UOCAVA Applications Received Overseas Valid</t>
  </si>
  <si>
    <t>Election Day Cast</t>
  </si>
  <si>
    <t>Election Day Counted</t>
  </si>
  <si>
    <t>Provisional Counted Per EMS</t>
  </si>
  <si>
    <t>Election Day Counted Per EMS</t>
  </si>
  <si>
    <t>Absentee Counted Per EMS</t>
  </si>
  <si>
    <t>UOCAVA In-Person Absentee Abandoned Ballots</t>
  </si>
  <si>
    <t>UOCAVA Cast In Person (Do not include abandoned ballots)</t>
  </si>
  <si>
    <t>VVV</t>
  </si>
  <si>
    <t>UUUU</t>
  </si>
  <si>
    <t>VVVV</t>
  </si>
  <si>
    <t>Non-Matching Name - Transmitted</t>
  </si>
  <si>
    <t>Non-UOCAVA Ballots Transmitted and Cast In Person</t>
  </si>
  <si>
    <t>Non-UOCAVA In Person Absentee Abandoned Ballots</t>
  </si>
  <si>
    <t>UOCAVA Ballots Returned By Voters (Counted and Rejected)</t>
  </si>
  <si>
    <t>UOCAVA FWAB Rejected Stub A Detached</t>
  </si>
  <si>
    <t>UOCAVA Total Rejected No Voter Signature</t>
  </si>
  <si>
    <t>UOCAVA Total Rejected Non-Matching Signature</t>
  </si>
  <si>
    <t>UOCAVA Total Rejected Non-Matching Name</t>
  </si>
  <si>
    <t>UOCAVA FWAB Rejected Non-Matching Name</t>
  </si>
  <si>
    <t>UOCAVA Total Rejected Voter ID Contains Insufficient Information</t>
  </si>
  <si>
    <t>UOCAVA Total Rejected Multiple Ballots Returned in One Envelope</t>
  </si>
  <si>
    <t>UOCAVA FWAB Rejected Multiple Ballots Returned in One Envelope</t>
  </si>
  <si>
    <t>UOCAVA Total First Time Voter Without Proper ID</t>
  </si>
  <si>
    <t>UOCAVA FWAB Rejected First Time Voter Without Proper ID</t>
  </si>
  <si>
    <t>UOCAVA Total Non First Time Voter Without Proper ID</t>
  </si>
  <si>
    <t>UOCAVA FWAB Rejected Non First Time Voter Without Proper ID</t>
  </si>
  <si>
    <t>WWWW</t>
  </si>
  <si>
    <t>XXXX</t>
  </si>
  <si>
    <t>YYYY</t>
  </si>
  <si>
    <t>ZZZZ</t>
  </si>
  <si>
    <t>Data Description/Data Checks</t>
  </si>
  <si>
    <t>"Non-UOCAVA Ballots Counted - Transmitted" + "Non-UOCAVA Ballots Rejected - Transmitted" + "UOCAVA Returned - Total FWAB and Non-FWAB"</t>
  </si>
  <si>
    <t xml:space="preserve">By Mail Absentee Cast </t>
  </si>
  <si>
    <t>"Non-UOCAVA Ballots Counted Transmitted" + "UOCAVA Return - Total" - "UOCAVA Rejected - Total"</t>
  </si>
  <si>
    <t>"Non-UOCAVA Ballots Counted In Person" + "UOCAVA Ballots Cast In Person"</t>
  </si>
  <si>
    <t>"Non-UOCAVA Ballots Cast In Person" + "UOCAVA Ballots Cast In Person"</t>
  </si>
  <si>
    <t>"In Person Absentee Cast" + "By Mail Absentee Cast" + "Provisional Cast" + "Election Day Cast"</t>
  </si>
  <si>
    <t>"Total Ballots Counted" - "In Person Absentee Counted" - "By Mail Absentee Ballots Counted" - "Provisional Counted"</t>
  </si>
  <si>
    <t>Returned Deceased - Ballot Unmarked</t>
  </si>
  <si>
    <t>UOCAVA Ballots Returned Deceased - Ballot Unmarked</t>
  </si>
  <si>
    <t>Voter Deceased Prior To Date Marked Ballot Was Cast  - Transmitted</t>
  </si>
  <si>
    <t>UOCAVA Total Voter Deceased Prior to Date Marked Ballot was Cast</t>
  </si>
  <si>
    <t>UOCAVA FWAB Rejected Voter Deceased Prior to Date Marked Ballot was Cast</t>
  </si>
  <si>
    <t>1. Using the information contained in the board's absentee tracking system, complete each field in column C that is highlighted in green. Cells that are highlighted in blue are calculated cells and do not require board input. Note that errors will appear until all data is input.</t>
  </si>
  <si>
    <t>1. Using the information contained in the board's provisional tracking system, complete each field in column C that is highlighted in green. Cells that are highlighted in blue are calculated cells and do not require board input. Note that errors will appear until all data is input.</t>
  </si>
  <si>
    <t>2. If information in the Provisional report does not balance or reconcile with other values, an error will be produced. Additionally, an error will be produced if the board omits a piece of required data.</t>
  </si>
  <si>
    <t>3. If information in the Non-UOCAVA absentee report does not balance or reconcile with other values, an error will be produced. Additionally, an error will be produced if the board omits a piece of required data.</t>
  </si>
  <si>
    <t>UOCAVA Ballots Transmitted</t>
  </si>
  <si>
    <t>UOCAVA Ballots Transmitted Military</t>
  </si>
  <si>
    <t>UOCAVA Military Ballots Transmitted via Mail</t>
  </si>
  <si>
    <t>UOCAVA Military Ballots Transmitted via Email</t>
  </si>
  <si>
    <t>UOCAVA Military Ballots Transmitted via Fax</t>
  </si>
  <si>
    <t>UOCAVA Ballots Transmitted Overseas</t>
  </si>
  <si>
    <t>UOCAVA Overseas Ballots Transmitted via Mail</t>
  </si>
  <si>
    <t>UOCAVA Overseas Ballots Transmitted via Email</t>
  </si>
  <si>
    <t>UOCAVA Overseas Ballots Transmitted via Fax</t>
  </si>
  <si>
    <t>UOCAVA Ballots Transmitted via Mail</t>
  </si>
  <si>
    <t>UOCAVA Ballots Transmitted via Email</t>
  </si>
  <si>
    <t>UOCAVA Ballots Transmitted via Fax</t>
  </si>
  <si>
    <t>Rejected - Voter Already Voted*</t>
  </si>
  <si>
    <t>*Should not receive voter history</t>
  </si>
  <si>
    <t>Ballot Not Received on Time - No Postmark - Transmitted*</t>
  </si>
  <si>
    <t>Ballot Not Received on Time - Postmarked on or after election day  - Transmitted*</t>
  </si>
  <si>
    <t>Ballot Not Received on Time - Postmarked before day of election but received after 10th day - Transmitted*</t>
  </si>
  <si>
    <t>Returned Without ID Envelope - Transmitted*</t>
  </si>
  <si>
    <r>
      <t xml:space="preserve">4. Each provisional voter must receive credit/voter history for participating in the election </t>
    </r>
    <r>
      <rPr>
        <b/>
        <sz val="11"/>
        <color theme="1"/>
        <rFont val="Segoe UI"/>
        <family val="2"/>
      </rPr>
      <t>unless</t>
    </r>
    <r>
      <rPr>
        <sz val="11"/>
        <color theme="1"/>
        <rFont val="Segoe UI"/>
        <family val="2"/>
      </rPr>
      <t xml:space="preserve"> the provisional ballot was rejected because the voter had already voted. For board ease, this row has been marked with by an asterisk in the "Provisional Report" tab. The total number of provisional voters that should receive voter history is calculated under the "Cumulative Report" tab and must match the number of voters who will receive credit/voter history by the board.</t>
    </r>
  </si>
  <si>
    <t>UOCAVA FWABs Not Counted - Regular Ballot Counted*</t>
  </si>
  <si>
    <t>UOCAVA Total Rejected Returned Without ID Envelope*</t>
  </si>
  <si>
    <t>UOCAVA FWAB Rejected Returned Without ID Envelope*</t>
  </si>
  <si>
    <t>UOCAVA FWAB Ballot Not Received On Time/Missed Deadline*</t>
  </si>
  <si>
    <t>UOCAVA Total Rejected Not Received On Time/Missed Deadline*</t>
  </si>
  <si>
    <t>3. If information in the UOCAVA absentee report does not balance or reconcile with other values, an error will be produced. Additionally, an error will be produced if the board omits a piece of required data.</t>
  </si>
  <si>
    <t>UOCAVA Total Rejected Voter Registration Cancelled or Merged Prior to Date Ballot Cast*</t>
  </si>
  <si>
    <t>UOCAVA FWAB Rejected Voter Registration Cancelled or Merged Prior to Date Ballot Cast*</t>
  </si>
  <si>
    <t>Voter Registration Cancelled or Merged Prior to Date Ballot Was Cast - Transmitted*</t>
  </si>
  <si>
    <t>UOCAVA Ballots Counted - Total Non FWAB</t>
  </si>
  <si>
    <t>Reason for any disrepancies between report data and EMS data.</t>
  </si>
  <si>
    <r>
      <t xml:space="preserve">5. Each absentee voter must receive credit/voter history for participating in the election </t>
    </r>
    <r>
      <rPr>
        <b/>
        <sz val="11"/>
        <color theme="1"/>
        <rFont val="Segoe UI"/>
        <family val="2"/>
      </rPr>
      <t xml:space="preserve">unless </t>
    </r>
    <r>
      <rPr>
        <sz val="11"/>
        <color theme="1"/>
        <rFont val="Segoe UI"/>
        <family val="2"/>
      </rPr>
      <t>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"Non_UOCAVA Report" tab. The total number of Non-UOCAVA absentee voters who should receive credit/voter history is calculated under the "Cumulative Report" tab and must match the number of voters who will receive credit/voter history by the board.</t>
    </r>
  </si>
  <si>
    <r>
      <t xml:space="preserve">5. Each absentee voter must receive credit/voter history for participating in the election </t>
    </r>
    <r>
      <rPr>
        <b/>
        <sz val="11"/>
        <color theme="1"/>
        <rFont val="Segoe UI"/>
        <family val="2"/>
      </rPr>
      <t>unless</t>
    </r>
    <r>
      <rPr>
        <sz val="11"/>
        <color theme="1"/>
        <rFont val="Segoe UI"/>
        <family val="2"/>
      </rPr>
      <t xml:space="preserve"> the ballot was not timely returned, the ballot was rejected for being returned without an ID envelope, or the ballot was rejected due to reason "Voter Registration Cancelled or Merged Prior to Date Ballot Was Cast". For board ease, the aforementioned rows have been marked by an asterisk in the "UOCAVA Report" tab. The total number of UOCAVA absentee voters who should receive credit/voter history is calculated under the "Cumulative Report" tab and must match the number of voters who will receive credit/voter history by the board.</t>
    </r>
  </si>
  <si>
    <t xml:space="preserve">3. Any errors must be corrected before the report workbook can be submitted to the Secretary of State. If the "Provisional Overall Check" reads "Incomplete" in Cell E24, there is an error on the tab that must be rectified. If the "Provisional Overall Check" reads "Complete" in Cell E24, the board should move on to the Cumulative Report section. </t>
  </si>
  <si>
    <t xml:space="preserve">4. Any errors must be corrected before the report workbook can be submitted to the Secretary of State. If the "UOCAVA Overall Check" reads "Incomplete" in Cell E113, there is an error on the tab that must be rectified. If the "UOCAVA Overall Check" reads "Complete" in Cell E113, the board should move on to the Provisional Report section. </t>
  </si>
  <si>
    <t>UOCAVA Total Rejected Stub A Detached</t>
  </si>
  <si>
    <r>
      <t xml:space="preserve">Non-UOCAVA Ballots Postmarked Timely and Received during 10 day Post Election Period Counted Transmitted </t>
    </r>
    <r>
      <rPr>
        <b/>
        <i/>
        <sz val="12"/>
        <rFont val="Segoe UI"/>
        <family val="2"/>
      </rPr>
      <t>(of the total Non-UOCAVA Ballots Counted Transmitted)</t>
    </r>
  </si>
  <si>
    <r>
      <t xml:space="preserve">UOCAVA Ballots Postmarked Timely and Received during 10 day Post Election Period Counted Transmitted </t>
    </r>
    <r>
      <rPr>
        <b/>
        <i/>
        <sz val="12"/>
        <color theme="1"/>
        <rFont val="Segoe UI"/>
        <family val="2"/>
      </rPr>
      <t>(of the total UOCAVA Ballots Counted)</t>
    </r>
  </si>
  <si>
    <t>Total Ballots Counted (Per Tabulated Results From Official Canvass)</t>
  </si>
  <si>
    <t>Non-UOCAVA Ballots - Transmitted</t>
  </si>
  <si>
    <t>Non-UOCAVA Ballots - Cast In Person (Do not include abandoned ballots)</t>
  </si>
  <si>
    <t>Source for Data</t>
  </si>
  <si>
    <t>Data Definition</t>
  </si>
  <si>
    <t>VR System</t>
  </si>
  <si>
    <t>CALCULATED WITHIN WORKBOOK</t>
  </si>
  <si>
    <t>VR System and EMS Report</t>
  </si>
  <si>
    <t>Non-UOCAVA ballots that were (1) hand-carried, (2) delivered to a voter in a nursing home, (3) delivered to a voter in a hospital, or (4) mailed.</t>
  </si>
  <si>
    <t>Non-UOCAVA ballots that were cast in person at the Board of Elections or the Early Vote Center during the early voting period.</t>
  </si>
  <si>
    <t>Non-UOCAVA voters that signed in at the Board of Elections or the Early Vote Center during the early voting period but failed to cast the ballot.</t>
  </si>
  <si>
    <t>Non-UOCAVA ballots that were (1) returned and submitting for counting (both counted and rejected) and (2) Non-UOCAVA ballots that were cast in person at the Board of Elections or the Early Vote Center during the early voting period.</t>
  </si>
  <si>
    <t xml:space="preserve">Non-UOCAVA ballots that were transmitted to the voter, and the ballot was returned undeliverable. </t>
  </si>
  <si>
    <t>Non-UOCAVA ballots that were returned to the Board of Elections unmarked with the distinction that the voter has passed away.</t>
  </si>
  <si>
    <t>Non-UOCAVA ballots that were spoiled or replaced.</t>
  </si>
  <si>
    <t>Non-UOCAVA ballots that were not returned to the Board of Elections.</t>
  </si>
  <si>
    <r>
      <t xml:space="preserve">Non-UOCAVA ballots that were (1) hand-carried, (2) delivered to a voter in a nursing home, (3) delivered to a voter in a hospital, or (4) mailed </t>
    </r>
    <r>
      <rPr>
        <b/>
        <sz val="12"/>
        <color theme="1"/>
        <rFont val="Segoe UI"/>
        <family val="2"/>
      </rPr>
      <t>AND were counted.</t>
    </r>
  </si>
  <si>
    <r>
      <t xml:space="preserve">Non-UOCAVA ballots that were (1) hand-carried, (2) delivered to a voter in a nursing home, (3) delivered to a voter in a hospital, or (4) mailed, </t>
    </r>
    <r>
      <rPr>
        <b/>
        <sz val="12"/>
        <color theme="1"/>
        <rFont val="Segoe UI"/>
        <family val="2"/>
      </rPr>
      <t>were returned in the 10 day post election period, AND were counted.</t>
    </r>
  </si>
  <si>
    <r>
      <t xml:space="preserve">Non-UOCAVA ballots that were cast in person at the Board of Elections or the Early Vote Center during the early voting period </t>
    </r>
    <r>
      <rPr>
        <b/>
        <sz val="12"/>
        <color theme="1"/>
        <rFont val="Segoe UI"/>
        <family val="2"/>
      </rPr>
      <t>AND were counted</t>
    </r>
    <r>
      <rPr>
        <sz val="12"/>
        <color theme="1"/>
        <rFont val="Segoe UI"/>
        <family val="2"/>
      </rPr>
      <t>.</t>
    </r>
  </si>
  <si>
    <r>
      <t xml:space="preserve">Non-UOCAVA ballots that were (1) hand-carried, (2) delivered to a voter in a nursing home, (3) delivered to a voter in a hospital, or (4) mailed </t>
    </r>
    <r>
      <rPr>
        <b/>
        <sz val="12"/>
        <color theme="1"/>
        <rFont val="Segoe UI"/>
        <family val="2"/>
      </rPr>
      <t>AND were rejected.</t>
    </r>
  </si>
  <si>
    <r>
      <t xml:space="preserve">Non-UOCAVA ballots that were cast in person at the Board of Elections or the Early Vote Center during the early voting period </t>
    </r>
    <r>
      <rPr>
        <b/>
        <sz val="12"/>
        <color theme="1"/>
        <rFont val="Segoe UI"/>
        <family val="2"/>
      </rPr>
      <t>AND were rejected</t>
    </r>
    <r>
      <rPr>
        <sz val="12"/>
        <color theme="1"/>
        <rFont val="Segoe UI"/>
        <family val="2"/>
      </rPr>
      <t>.</t>
    </r>
  </si>
  <si>
    <t>Non-UOCAVA ballots rejected due to being placed in the Board of Elections dropbox after 7:30 PM on Election Day.</t>
  </si>
  <si>
    <t>Non-UOCAVA ballots rejected due to a late postmark.</t>
  </si>
  <si>
    <t>Non-UOCAVA ballots rejected due to arriving at the Board of Elections after the 10th day following Election Day.</t>
  </si>
  <si>
    <t>Non-UOCAVA ballots rejected due to missing ID envelope.</t>
  </si>
  <si>
    <t>Non-UOCAVA ballots rejected due to Stub A detached.</t>
  </si>
  <si>
    <t>Non-UOCAVA ballots rejected due to missing signature on the ID envelope.</t>
  </si>
  <si>
    <t>Non-UOCAVA ballots rejected due to non-matching signature on the ID envelope.</t>
  </si>
  <si>
    <t>Non-UOCAVA ballots rejected due to non-matching name on the ID envelope.</t>
  </si>
  <si>
    <t>Non-UOCAVA ballots rejected due to insufficient information on the ID envelope.</t>
  </si>
  <si>
    <t>Non-UOCAVA ballots rejected due to multiple ballots being returned in one envelope.</t>
  </si>
  <si>
    <t>Non-UOCAVA ballots rejected due to the ballot being marked after the voter has passed away.</t>
  </si>
  <si>
    <t>First time voter Non-UOCAVA ballots rejected due to the voter providing improper identification.</t>
  </si>
  <si>
    <t>Non-UOCAVA ballots rejected due to the voter being removed or merged out of the county prior to the date the ballot was cast.</t>
  </si>
  <si>
    <t>Valid Federal Post Card Applications received from Military voters.</t>
  </si>
  <si>
    <t>Invalid Federal Post Card Applications received from Military voters.</t>
  </si>
  <si>
    <t>Valid Other Applications received from Military voters.</t>
  </si>
  <si>
    <t>Invalid Other Applications received from Military voters.</t>
  </si>
  <si>
    <t>Invalid Other Applications received from Overseas voters.</t>
  </si>
  <si>
    <t>UOCAVA ballots that were (1) mailed, (2) faxed, or (3) emailed.</t>
  </si>
  <si>
    <r>
      <t xml:space="preserve">UOCAVA ballots that were mailed to </t>
    </r>
    <r>
      <rPr>
        <b/>
        <sz val="12"/>
        <color theme="1"/>
        <rFont val="Segoe UI"/>
        <family val="2"/>
      </rPr>
      <t>military voters</t>
    </r>
    <r>
      <rPr>
        <sz val="12"/>
        <color theme="1"/>
        <rFont val="Segoe UI"/>
        <family val="2"/>
      </rPr>
      <t>.</t>
    </r>
  </si>
  <si>
    <r>
      <t xml:space="preserve">UOCAVA ballots that were emailed to </t>
    </r>
    <r>
      <rPr>
        <b/>
        <sz val="12"/>
        <color theme="1"/>
        <rFont val="Segoe UI"/>
        <family val="2"/>
      </rPr>
      <t>military voters</t>
    </r>
    <r>
      <rPr>
        <sz val="12"/>
        <color theme="1"/>
        <rFont val="Segoe UI"/>
        <family val="2"/>
      </rPr>
      <t>.</t>
    </r>
  </si>
  <si>
    <r>
      <t xml:space="preserve">UOCAVA ballots that were faxed to </t>
    </r>
    <r>
      <rPr>
        <b/>
        <sz val="12"/>
        <color theme="1"/>
        <rFont val="Segoe UI"/>
        <family val="2"/>
      </rPr>
      <t>military voters</t>
    </r>
    <r>
      <rPr>
        <sz val="12"/>
        <color theme="1"/>
        <rFont val="Segoe UI"/>
        <family val="2"/>
      </rPr>
      <t>.</t>
    </r>
  </si>
  <si>
    <r>
      <t>UOCAVA ballots that were mailed to</t>
    </r>
    <r>
      <rPr>
        <b/>
        <sz val="12"/>
        <color theme="1"/>
        <rFont val="Segoe UI"/>
        <family val="2"/>
      </rPr>
      <t xml:space="preserve"> overseas voters</t>
    </r>
    <r>
      <rPr>
        <sz val="12"/>
        <color theme="1"/>
        <rFont val="Segoe UI"/>
        <family val="2"/>
      </rPr>
      <t>.</t>
    </r>
  </si>
  <si>
    <t>Valid Federal Post Card Applications received from Overseas voters.</t>
  </si>
  <si>
    <t>Invalid Federal Post Card Applications received from Overseas voters.</t>
  </si>
  <si>
    <t>Valid Other Applications received from Overseas voters.</t>
  </si>
  <si>
    <t>UOCAVA ballots that were cast in person at the Board of Elections or the Early Vote Center during the early voting period.</t>
  </si>
  <si>
    <t>UOCAVA voters that signed in at the Board of Elections or the Early Vote Center during the early voting period but failed to cast the ballot.</t>
  </si>
  <si>
    <t>UOCAVA ballots that were (1) returned and submitting for counting (both counted and rejected) and (2) UOCAVA ballots that were cast in person at the Board of Elections or the Early Vote Center during the early voting period.</t>
  </si>
  <si>
    <r>
      <t xml:space="preserve">UOCAVA ballots that were transmitted to the voter </t>
    </r>
    <r>
      <rPr>
        <b/>
        <sz val="12"/>
        <color theme="1"/>
        <rFont val="Segoe UI"/>
        <family val="2"/>
      </rPr>
      <t>by mail</t>
    </r>
    <r>
      <rPr>
        <sz val="12"/>
        <color theme="1"/>
        <rFont val="Segoe UI"/>
        <family val="2"/>
      </rPr>
      <t xml:space="preserve">, and the ballot was returned undeliverable. </t>
    </r>
  </si>
  <si>
    <r>
      <t xml:space="preserve">UOCAVA ballots that were transmitted to the voter </t>
    </r>
    <r>
      <rPr>
        <b/>
        <sz val="12"/>
        <color theme="1"/>
        <rFont val="Segoe UI"/>
        <family val="2"/>
      </rPr>
      <t>by email</t>
    </r>
    <r>
      <rPr>
        <sz val="12"/>
        <color theme="1"/>
        <rFont val="Segoe UI"/>
        <family val="2"/>
      </rPr>
      <t xml:space="preserve">, and the ballot was returned undeliverable. </t>
    </r>
  </si>
  <si>
    <r>
      <t xml:space="preserve">UOCAVA ballots that were transmitted to the voter </t>
    </r>
    <r>
      <rPr>
        <b/>
        <sz val="12"/>
        <color theme="1"/>
        <rFont val="Segoe UI"/>
        <family val="2"/>
      </rPr>
      <t>by fax</t>
    </r>
    <r>
      <rPr>
        <sz val="12"/>
        <color theme="1"/>
        <rFont val="Segoe UI"/>
        <family val="2"/>
      </rPr>
      <t xml:space="preserve">, and the ballot was returned undeliverable. </t>
    </r>
  </si>
  <si>
    <t>UOCAVA ballots that were returned to the Board of Elections unmarked with the distinction that the voter has passed away.</t>
  </si>
  <si>
    <t>UOCAVA ballots that were spoiled or replaced.</t>
  </si>
  <si>
    <t>UOCAVA ballots that were not returned to the Board of Elections.</t>
  </si>
  <si>
    <t>UOCAVA Returned By Voters And Submitted For Counting (Counted and Rejected) - Total FWAB and Non FWAB</t>
  </si>
  <si>
    <t>UOCAVA Returned By Voters And Submitted For Counting (Counted and Rejected) - Non FWAB</t>
  </si>
  <si>
    <t>UOCAVA Returned By Voters And Submitted For Counting (Counted and Rejected) - Military Non FWAB</t>
  </si>
  <si>
    <t>UOCAVA Returned By Voters And Submitted For Counting (Counted and Rejected) - Overseas Non FWAB</t>
  </si>
  <si>
    <t>UOCAVA Returned By Voters And Submitted For Counting (Counted and Rejected) - FWAB</t>
  </si>
  <si>
    <t>UOCAVA Returned By Voters And Submitted For Counting (Counted and Rejected) - Military FWAB</t>
  </si>
  <si>
    <t>UOCAVA Returned By Voters And Submitted For Counting (Counted and Rejected) - Overseas FWAB</t>
  </si>
  <si>
    <t>UOCAVA Returned Returned By Voters And Submitted For Counting (Counted and Rejected) - Total</t>
  </si>
  <si>
    <t>UOCAVA Ballots Counted - Military Non FWAB</t>
  </si>
  <si>
    <t>UOCAVA Ballots Counted - Overseas Non FWAB</t>
  </si>
  <si>
    <t>UOCAVA Ballots Counted - Military FWAB</t>
  </si>
  <si>
    <t>UOCAVA Ballot Counted - Overseas FWAB</t>
  </si>
  <si>
    <t>UOCAVA Rejected - Total</t>
  </si>
  <si>
    <t>UOCAVA Rejected Not Received On Time/Missed Deadline* - Non FWAB</t>
  </si>
  <si>
    <t>UOCAVA Rejected Not Received On Time/Missed Deadline* - Total</t>
  </si>
  <si>
    <t>UOCAVA Rejected Not Received On Time/Missed Deadline* - FWAB</t>
  </si>
  <si>
    <t>UOCAVA Rejected Returned Without ID Envelope* - Total</t>
  </si>
  <si>
    <t>UOCAVA Rejected Stub A Detached - Total</t>
  </si>
  <si>
    <t>UOCAVA Rejected Stub A Detached - Non FWAB</t>
  </si>
  <si>
    <t>UOCAVA Rejected Stub A Detached - FWAB</t>
  </si>
  <si>
    <t>UOCAVA Rejected No Voter Signature - Non FWAB</t>
  </si>
  <si>
    <t>UOCAVA Rejected No Voter Signature - FWAB</t>
  </si>
  <si>
    <t>UOCAVA Rejected No Voter Signature - Total</t>
  </si>
  <si>
    <t>UOCAVA Rejected Non-Matching Signature - Total</t>
  </si>
  <si>
    <t>UOCAVA Rejected Non-Matching Signature - FWAB</t>
  </si>
  <si>
    <t>UOCAVA Rejected Non-Matching Name - Total</t>
  </si>
  <si>
    <t>UOCAVA Rejected Non-Matching Name - Non FWAB</t>
  </si>
  <si>
    <t>UOCAVA Rejected Non-Matching Name - FWAB</t>
  </si>
  <si>
    <t>UOCAVA Rejected Voter ID Contains Insufficient Information - Total</t>
  </si>
  <si>
    <t>UOCAVA Rejected Voter ID Contains Insufficient Information - Non FWAB</t>
  </si>
  <si>
    <t>UOCAVA Rejected Voter ID Contains Insufficient Information - FWAB</t>
  </si>
  <si>
    <t>UOCAVA Rejected Multiple Ballots Returned in One Envelope - Total</t>
  </si>
  <si>
    <t>UOCAVA Rejected Multiple Ballots Returned in One Envelope - Non FWAB</t>
  </si>
  <si>
    <t>UOCAVA Rejected Multiple Ballots Returned in One Envelope - FWAB</t>
  </si>
  <si>
    <t>UOCAVA Rejected Voter Registration Cancelled or Merged Prior to Date Ballot Cast* - Total</t>
  </si>
  <si>
    <t>UOCAVA Rejected Voter Registration Cancelled or Merged Prior to Date Ballot Cast* - Non FWAB</t>
  </si>
  <si>
    <t>UOCAVA Rejected Voter Registration Cancelled or Merged Prior to Date Ballot Cast* - FWAB</t>
  </si>
  <si>
    <t>UOCAVA Voter Deceased Prior to Date Marked Ballot was Cast - Total</t>
  </si>
  <si>
    <t>UOCAVA Rejected Voter Deceased Prior to Date Marked Ballot was Cast - Non FWAB</t>
  </si>
  <si>
    <t>UOCAVA Rejected Voter Deceased Prior to Date Marked Ballot was Cast - FWAB</t>
  </si>
  <si>
    <t>UOCAVA First Time Voter Without Proper ID - Total</t>
  </si>
  <si>
    <t>UOCAVA Rejected First Time Voter Without Proper ID - Non FWAB</t>
  </si>
  <si>
    <t>UOCAVA Rejected First Time Voter Without Proper ID - FWAB</t>
  </si>
  <si>
    <t>UOCAVA Non First Time Voter Without Proper ID - Total</t>
  </si>
  <si>
    <t>UOCAVA Rejected Non First Time Voter Without Proper ID - Non FWAB</t>
  </si>
  <si>
    <t>UOCAVA Rejected Non First Time Voter Without Proper ID - FWAB</t>
  </si>
  <si>
    <t>UOCAVA Non FWAB Rejected - Total</t>
  </si>
  <si>
    <t>UOCAVA FWAB Rejected - Total</t>
  </si>
  <si>
    <t>UOCAVA Rejected - Non FWAB and FWAB</t>
  </si>
  <si>
    <t>UOCAVA Rejected - Military Non FWAB</t>
  </si>
  <si>
    <t>UOCAVA Rejected - Overseas Non FWAB</t>
  </si>
  <si>
    <t>UOCAVA Rejected - Military FWAB</t>
  </si>
  <si>
    <t>UOCAVA Rejected - Overseas FWAB</t>
  </si>
  <si>
    <t>UOCAVA Rejected - Total Non FWAB</t>
  </si>
  <si>
    <t>UOCAVA Rejected - Total FWAB</t>
  </si>
  <si>
    <t>Non-first time Non-UOCAVA ballots rejected due to voter providing improper identification.</t>
  </si>
  <si>
    <t>Non-first time UOCAVA (Non FWAB) ballots rejected due to voter providing improper identification.</t>
  </si>
  <si>
    <t>Non-first time UOCAVA (FWAB) ballots rejected due to voter providing improper identification.</t>
  </si>
  <si>
    <t>First time voter UOCAVA (non FWAB) ballots rejected due to the voter providing improper identification.</t>
  </si>
  <si>
    <t>First time voter UOCAVA (FWAB) ballots rejected due to the voter providing improper identification.</t>
  </si>
  <si>
    <t>UOCAVA (non FWAB) ballots rejected due to the ballot being marked after the voter has passed away.</t>
  </si>
  <si>
    <t>UOCAVA (FWAB) ballots rejected due to the ballot being marked after the voter has passed away.</t>
  </si>
  <si>
    <t>UOCAVA (FWAB) ballots rejected due to the voter being removed or merged out of the county prior to the date the ballot was cast.</t>
  </si>
  <si>
    <t>UOCAVA (non FWAB) ballots rejected due to multiple ballots being returned in one envelope.</t>
  </si>
  <si>
    <t>UOCAVA (non FWAB) ballots rejected due to the voter being removed or merged out of the county prior to the date the ballot was cast.</t>
  </si>
  <si>
    <t>UOCAVA (FWAB) ballots rejected due to multiple ballots being returned in one envelope.</t>
  </si>
  <si>
    <t>UOCAVA (non FWAB) ballots rejected due to insufficient information on the ID envelope.</t>
  </si>
  <si>
    <t>UOCAVA (FWAB) ballots rejected due to insufficient information on the ID envelope.</t>
  </si>
  <si>
    <t>UOCAVA (non FWAB) ballots rejected due to non-matching name on the ID envelope.</t>
  </si>
  <si>
    <t>UOCAVA (FWAB) ballots rejected due to non-matching name on the ID envelope.</t>
  </si>
  <si>
    <t>UOCAVA (non FWAB) ballots rejected due to non-matching signature on the ID envelope.</t>
  </si>
  <si>
    <t>UOCAVA Rejected Non-Matching Signature - Non FWAB</t>
  </si>
  <si>
    <t>UOCAVA (FWAB) ballots rejected due to non-matching signature on the ID envelope.</t>
  </si>
  <si>
    <t>UOCAVA (non FWAB) ballots rejected due to missing signature on the ID envelope.</t>
  </si>
  <si>
    <t>UOCAVA (FWAB) ballots rejected due to missing signature on the ID envelope.</t>
  </si>
  <si>
    <t>UOCAVA (non FWAB) ballots rejected due to Stub A detached.</t>
  </si>
  <si>
    <t>UOCAVA (FWAB) ballots rejected due to Stub A detached.</t>
  </si>
  <si>
    <t>UOCAVA (non FWAB) ballots rejected due to missing ID envelope.</t>
  </si>
  <si>
    <t>UOCAVA (FWAB) ballots rejected due to missing ID envelope.</t>
  </si>
  <si>
    <t>UOCAVA Rejected Returned Without ID Envelope* - FWAB</t>
  </si>
  <si>
    <t>UOCAVA Rejected Returned Without ID Envelope* - Non FWAB</t>
  </si>
  <si>
    <t>UOCAVA (non FWAB) ballots rejected due late return.</t>
  </si>
  <si>
    <t>UOCAVA (FWAB) ballots rejected due late return.</t>
  </si>
  <si>
    <t>UOCAVA ballots rejected.</t>
  </si>
  <si>
    <t>UOCAVA (Military non FWAB) ballots that were (1) returned and submitting for counting (both counted and rejected) and (2) UOCAVA ballots that were cast in person at the Board of Elections or the Early Vote Center during the early voting period.</t>
  </si>
  <si>
    <t>UOCAVA (Overseas non FWAB) ballots that were (1) returned and submitting for counting (both counted and rejected) and (2) UOCAVA ballots that were cast in person at the Board of Elections or the Early Vote Center during the early voting period.</t>
  </si>
  <si>
    <t>UOCAVA (Military FWAB) ballots that were (1) returned and submitting for counting (both counted and rejected) and (2) UOCAVA ballots that were cast in person at the Board of Elections or the Early Vote Center during the early voting period.</t>
  </si>
  <si>
    <t>UOCAVA (Overseas FWAB) ballots that were (1) returned and submitting for counting (both counted and rejected) and (2) UOCAVA ballots that were cast in person at the Board of Elections or the Early Vote Center during the early voting period.</t>
  </si>
  <si>
    <t>UOCAVA ballots that were counted.</t>
  </si>
  <si>
    <r>
      <t xml:space="preserve">UOCAVA ballots that were (1) mailed, (2) emailed, or (3) faxed, </t>
    </r>
    <r>
      <rPr>
        <b/>
        <sz val="12"/>
        <color theme="1"/>
        <rFont val="Segoe UI"/>
        <family val="2"/>
      </rPr>
      <t>were returned in the 10 day post election period, AND were counted.</t>
    </r>
  </si>
  <si>
    <t>UOCAVA (Military non FWAB) ballots that were counted.</t>
  </si>
  <si>
    <t>UOCAVA (Overseas non FWAB) ballots that were counted.</t>
  </si>
  <si>
    <t>UOCAVA (Military FWAB) ballots that were counted.</t>
  </si>
  <si>
    <t>UOCAVA (Overseas FWAB) ballots that were counted.</t>
  </si>
  <si>
    <t>UOCAVA (Military non FWAB) ballots that were rejected.</t>
  </si>
  <si>
    <t>UOCAVA (Overseas non FWAB) ballots that were rejected.</t>
  </si>
  <si>
    <t>UOCAVA (Military FWAB) ballots that were rejected.</t>
  </si>
  <si>
    <t>UOCAVA (Overseas FWAB) ballots that were rejected.</t>
  </si>
  <si>
    <t>Provisional ballots counted.</t>
  </si>
  <si>
    <t>Provisional ballots cast (counted and rejected).</t>
  </si>
  <si>
    <t>Provisional ballots counted - Full</t>
  </si>
  <si>
    <t>Provisional ballots counted - Partial</t>
  </si>
  <si>
    <t>Provisional ballots counted under APRI 2011</t>
  </si>
  <si>
    <t>Provisional ballots counted under APRI 2013</t>
  </si>
  <si>
    <t>Provisional ballots counted under APRI 2015</t>
  </si>
  <si>
    <t>Provisional ballots counted under APRI 2019</t>
  </si>
  <si>
    <t>Provisional ballots rejected because the voter is not registered in the state.</t>
  </si>
  <si>
    <t>Provisional ballots rejected because the voter is registered.</t>
  </si>
  <si>
    <t>EMS Report</t>
  </si>
  <si>
    <t xml:space="preserve">Number of Absentee ballots counted per Election Management System report. </t>
  </si>
  <si>
    <t xml:space="preserve">Number of Provisional ballots counted per Election Management System report. </t>
  </si>
  <si>
    <t xml:space="preserve">Number of Election Day ballots counted per Election Management System report. </t>
  </si>
  <si>
    <r>
      <t xml:space="preserve">UOCAVA ballots that were emailed to </t>
    </r>
    <r>
      <rPr>
        <b/>
        <sz val="12"/>
        <color theme="1"/>
        <rFont val="Segoe UI"/>
        <family val="2"/>
      </rPr>
      <t>overseas voters</t>
    </r>
    <r>
      <rPr>
        <sz val="12"/>
        <color theme="1"/>
        <rFont val="Segoe UI"/>
        <family val="2"/>
      </rPr>
      <t>.</t>
    </r>
  </si>
  <si>
    <r>
      <t xml:space="preserve">UOCAVA ballots that were faxed to </t>
    </r>
    <r>
      <rPr>
        <b/>
        <sz val="12"/>
        <color theme="1"/>
        <rFont val="Segoe UI"/>
        <family val="2"/>
      </rPr>
      <t>overseas voters</t>
    </r>
    <r>
      <rPr>
        <sz val="12"/>
        <color theme="1"/>
        <rFont val="Segoe UI"/>
        <family val="2"/>
      </rPr>
      <t>.</t>
    </r>
  </si>
  <si>
    <r>
      <t xml:space="preserve">Valid Federal Post Card Applications received from </t>
    </r>
    <r>
      <rPr>
        <b/>
        <sz val="12"/>
        <color theme="1"/>
        <rFont val="Segoe UI"/>
        <family val="2"/>
      </rPr>
      <t>Military voters</t>
    </r>
    <r>
      <rPr>
        <sz val="12"/>
        <color theme="1"/>
        <rFont val="Segoe UI"/>
        <family val="2"/>
      </rPr>
      <t>.</t>
    </r>
  </si>
  <si>
    <r>
      <t xml:space="preserve">Valid Federal Post Card Applications received from </t>
    </r>
    <r>
      <rPr>
        <b/>
        <sz val="12"/>
        <color theme="1"/>
        <rFont val="Segoe UI"/>
        <family val="2"/>
      </rPr>
      <t>Overseas voters</t>
    </r>
    <r>
      <rPr>
        <sz val="12"/>
        <color theme="1"/>
        <rFont val="Segoe UI"/>
        <family val="2"/>
      </rPr>
      <t>.</t>
    </r>
  </si>
  <si>
    <r>
      <t xml:space="preserve">Invalid Federal Post Card Applications received from </t>
    </r>
    <r>
      <rPr>
        <b/>
        <sz val="12"/>
        <color theme="1"/>
        <rFont val="Segoe UI"/>
        <family val="2"/>
      </rPr>
      <t>Military voters</t>
    </r>
    <r>
      <rPr>
        <sz val="12"/>
        <color theme="1"/>
        <rFont val="Segoe UI"/>
        <family val="2"/>
      </rPr>
      <t>.</t>
    </r>
  </si>
  <si>
    <r>
      <t xml:space="preserve">Invalid Federal Post Card Applications received from </t>
    </r>
    <r>
      <rPr>
        <b/>
        <sz val="12"/>
        <color theme="1"/>
        <rFont val="Segoe UI"/>
        <family val="2"/>
      </rPr>
      <t>Overseas voters</t>
    </r>
    <r>
      <rPr>
        <sz val="12"/>
        <color theme="1"/>
        <rFont val="Segoe UI"/>
        <family val="2"/>
      </rPr>
      <t>.</t>
    </r>
  </si>
  <si>
    <r>
      <t xml:space="preserve">Valid Other Applications received from </t>
    </r>
    <r>
      <rPr>
        <b/>
        <sz val="12"/>
        <color theme="1"/>
        <rFont val="Segoe UI"/>
        <family val="2"/>
      </rPr>
      <t>Military voters.</t>
    </r>
  </si>
  <si>
    <r>
      <t xml:space="preserve">Valid Other Applications received from </t>
    </r>
    <r>
      <rPr>
        <b/>
        <sz val="12"/>
        <color theme="1"/>
        <rFont val="Segoe UI"/>
        <family val="2"/>
      </rPr>
      <t>Overseas voters.</t>
    </r>
  </si>
  <si>
    <r>
      <t xml:space="preserve">Invalid Other Applications received from </t>
    </r>
    <r>
      <rPr>
        <b/>
        <sz val="12"/>
        <color theme="1"/>
        <rFont val="Segoe UI"/>
        <family val="2"/>
      </rPr>
      <t>Military voters.</t>
    </r>
  </si>
  <si>
    <r>
      <t xml:space="preserve">Invalid Other Applications received from </t>
    </r>
    <r>
      <rPr>
        <b/>
        <sz val="12"/>
        <color theme="1"/>
        <rFont val="Segoe UI"/>
        <family val="2"/>
      </rPr>
      <t>Overseas voters.</t>
    </r>
  </si>
  <si>
    <r>
      <t xml:space="preserve">UOCAVA ballots that were mailed to </t>
    </r>
    <r>
      <rPr>
        <b/>
        <sz val="12"/>
        <color theme="1"/>
        <rFont val="Segoe UI"/>
        <family val="2"/>
      </rPr>
      <t>Military voters</t>
    </r>
    <r>
      <rPr>
        <sz val="12"/>
        <color theme="1"/>
        <rFont val="Segoe UI"/>
        <family val="2"/>
      </rPr>
      <t>.</t>
    </r>
  </si>
  <si>
    <r>
      <t xml:space="preserve">UOCAVA ballots that were emailed to </t>
    </r>
    <r>
      <rPr>
        <b/>
        <sz val="12"/>
        <color theme="1"/>
        <rFont val="Segoe UI"/>
        <family val="2"/>
      </rPr>
      <t>Military voters</t>
    </r>
    <r>
      <rPr>
        <sz val="12"/>
        <color theme="1"/>
        <rFont val="Segoe UI"/>
        <family val="2"/>
      </rPr>
      <t>.</t>
    </r>
  </si>
  <si>
    <r>
      <t xml:space="preserve">UOCAVA ballots that were faxed to </t>
    </r>
    <r>
      <rPr>
        <b/>
        <sz val="12"/>
        <color theme="1"/>
        <rFont val="Segoe UI"/>
        <family val="2"/>
      </rPr>
      <t>Military voters</t>
    </r>
    <r>
      <rPr>
        <sz val="12"/>
        <color theme="1"/>
        <rFont val="Segoe UI"/>
        <family val="2"/>
      </rPr>
      <t>.</t>
    </r>
  </si>
  <si>
    <r>
      <t>UOCAVA ballots that were mailed to</t>
    </r>
    <r>
      <rPr>
        <b/>
        <sz val="12"/>
        <color theme="1"/>
        <rFont val="Segoe UI"/>
        <family val="2"/>
      </rPr>
      <t xml:space="preserve"> Overseas voters</t>
    </r>
    <r>
      <rPr>
        <sz val="12"/>
        <color theme="1"/>
        <rFont val="Segoe UI"/>
        <family val="2"/>
      </rPr>
      <t>.</t>
    </r>
  </si>
  <si>
    <r>
      <t xml:space="preserve">UOCAVA ballots that were emailed to </t>
    </r>
    <r>
      <rPr>
        <b/>
        <sz val="12"/>
        <color theme="1"/>
        <rFont val="Segoe UI"/>
        <family val="2"/>
      </rPr>
      <t>Overseas voters</t>
    </r>
    <r>
      <rPr>
        <sz val="12"/>
        <color theme="1"/>
        <rFont val="Segoe UI"/>
        <family val="2"/>
      </rPr>
      <t>.</t>
    </r>
  </si>
  <si>
    <r>
      <t xml:space="preserve">UOCAVA ballots that were faxed to </t>
    </r>
    <r>
      <rPr>
        <b/>
        <sz val="12"/>
        <color theme="1"/>
        <rFont val="Segoe UI"/>
        <family val="2"/>
      </rPr>
      <t>Overseas voters</t>
    </r>
    <r>
      <rPr>
        <sz val="12"/>
        <color theme="1"/>
        <rFont val="Segoe UI"/>
        <family val="2"/>
      </rPr>
      <t>.</t>
    </r>
  </si>
  <si>
    <t>UOCAVA ballots that were cast in person at the board of elections or the early vote center during the early voting period.</t>
  </si>
  <si>
    <t>UOCAVA voters that signed in at the board of elections or the early vote center during the early voting period but failed to cast the ballot.</t>
  </si>
  <si>
    <t>UOCAVA ballots that were returned to the board of elections unmarked with the distinction that the voter has passed away.</t>
  </si>
  <si>
    <t>UOCAVA ballots that were not returned to the board of elections.</t>
  </si>
  <si>
    <r>
      <t>UOCAVA (</t>
    </r>
    <r>
      <rPr>
        <b/>
        <sz val="12"/>
        <color theme="1"/>
        <rFont val="Segoe UI"/>
        <family val="2"/>
      </rPr>
      <t>Military FWAB</t>
    </r>
    <r>
      <rPr>
        <sz val="12"/>
        <color theme="1"/>
        <rFont val="Segoe UI"/>
        <family val="2"/>
      </rPr>
      <t>) ballots that were counted.</t>
    </r>
  </si>
  <si>
    <r>
      <t>UOCAVA (</t>
    </r>
    <r>
      <rPr>
        <b/>
        <sz val="12"/>
        <color theme="1"/>
        <rFont val="Segoe UI"/>
        <family val="2"/>
      </rPr>
      <t>Overseas FWAB</t>
    </r>
    <r>
      <rPr>
        <sz val="12"/>
        <color theme="1"/>
        <rFont val="Segoe UI"/>
        <family val="2"/>
      </rPr>
      <t>) ballots that were counted.</t>
    </r>
  </si>
  <si>
    <r>
      <t>UOCAVA (</t>
    </r>
    <r>
      <rPr>
        <b/>
        <sz val="12"/>
        <color theme="1"/>
        <rFont val="Segoe UI"/>
        <family val="2"/>
      </rPr>
      <t>FWAB</t>
    </r>
    <r>
      <rPr>
        <sz val="12"/>
        <color theme="1"/>
        <rFont val="Segoe UI"/>
        <family val="2"/>
      </rPr>
      <t>) ballots rejected due late return.</t>
    </r>
  </si>
  <si>
    <r>
      <t>UOCAVA (</t>
    </r>
    <r>
      <rPr>
        <b/>
        <sz val="12"/>
        <color theme="1"/>
        <rFont val="Segoe UI"/>
        <family val="2"/>
      </rPr>
      <t>FWAB</t>
    </r>
    <r>
      <rPr>
        <sz val="12"/>
        <color theme="1"/>
        <rFont val="Segoe UI"/>
        <family val="2"/>
      </rPr>
      <t>) ballots rejected due to Stub A detached.</t>
    </r>
  </si>
  <si>
    <r>
      <t>UOCAVA (</t>
    </r>
    <r>
      <rPr>
        <b/>
        <sz val="12"/>
        <color theme="1"/>
        <rFont val="Segoe UI"/>
        <family val="2"/>
      </rPr>
      <t>FWAB</t>
    </r>
    <r>
      <rPr>
        <sz val="12"/>
        <color theme="1"/>
        <rFont val="Segoe UI"/>
        <family val="2"/>
      </rPr>
      <t>) ballots rejected due to multiple ballots being returned in one envelope.</t>
    </r>
  </si>
  <si>
    <r>
      <t>UOCAVA (</t>
    </r>
    <r>
      <rPr>
        <b/>
        <sz val="12"/>
        <color theme="1"/>
        <rFont val="Segoe UI"/>
        <family val="2"/>
      </rPr>
      <t>FWAB</t>
    </r>
    <r>
      <rPr>
        <sz val="12"/>
        <color theme="1"/>
        <rFont val="Segoe UI"/>
        <family val="2"/>
      </rPr>
      <t>) ballots rejected due to the voter being removed or merged out of the county prior to the date the ballot was cast.</t>
    </r>
  </si>
  <si>
    <r>
      <t>UOCAVA (</t>
    </r>
    <r>
      <rPr>
        <b/>
        <sz val="12"/>
        <color theme="1"/>
        <rFont val="Segoe UI"/>
        <family val="2"/>
      </rPr>
      <t>FWAB</t>
    </r>
    <r>
      <rPr>
        <sz val="12"/>
        <color theme="1"/>
        <rFont val="Segoe UI"/>
        <family val="2"/>
      </rPr>
      <t>) ballots rejected due to the ballot being marked after the voter has passed away.</t>
    </r>
  </si>
  <si>
    <r>
      <t>First time voter UOCAVA (</t>
    </r>
    <r>
      <rPr>
        <b/>
        <sz val="12"/>
        <color theme="1"/>
        <rFont val="Segoe UI"/>
        <family val="2"/>
      </rPr>
      <t>FWAB</t>
    </r>
    <r>
      <rPr>
        <sz val="12"/>
        <color theme="1"/>
        <rFont val="Segoe UI"/>
        <family val="2"/>
      </rPr>
      <t>) ballots rejected due to the voter providing improper identification.</t>
    </r>
  </si>
  <si>
    <r>
      <t>Non-first time UOCAVA (</t>
    </r>
    <r>
      <rPr>
        <b/>
        <sz val="12"/>
        <color theme="1"/>
        <rFont val="Segoe UI"/>
        <family val="2"/>
      </rPr>
      <t>FWAB</t>
    </r>
    <r>
      <rPr>
        <sz val="12"/>
        <color theme="1"/>
        <rFont val="Segoe UI"/>
        <family val="2"/>
      </rPr>
      <t>) ballots rejected due to voter providing improper identification.</t>
    </r>
  </si>
  <si>
    <r>
      <t>UOCAVA (</t>
    </r>
    <r>
      <rPr>
        <b/>
        <sz val="12"/>
        <color theme="1"/>
        <rFont val="Segoe UI"/>
        <family val="2"/>
      </rPr>
      <t>Military FWAB</t>
    </r>
    <r>
      <rPr>
        <sz val="12"/>
        <color theme="1"/>
        <rFont val="Segoe UI"/>
        <family val="2"/>
      </rPr>
      <t>) ballots that were rejected.</t>
    </r>
  </si>
  <si>
    <r>
      <t>UOCAVA (</t>
    </r>
    <r>
      <rPr>
        <b/>
        <sz val="12"/>
        <color theme="1"/>
        <rFont val="Segoe UI"/>
        <family val="2"/>
      </rPr>
      <t>Overseas FWAB</t>
    </r>
    <r>
      <rPr>
        <sz val="12"/>
        <color theme="1"/>
        <rFont val="Segoe UI"/>
        <family val="2"/>
      </rPr>
      <t>) ballots that were rejected.</t>
    </r>
  </si>
  <si>
    <t>UOCAVA non-FWAB and FWAB Rejected - Total</t>
  </si>
  <si>
    <t>UOCAVA non-FWAB Rejected Not Received On Time/Missed Deadline*</t>
  </si>
  <si>
    <t>UOCAVA non-FWAB Rejected Returned Without ID Envelope*</t>
  </si>
  <si>
    <t>UOCAVA non-FWAB Rejected Stub A Detached</t>
  </si>
  <si>
    <t>UOCAVA non-FWAB Rejected No Voter Signature</t>
  </si>
  <si>
    <t>UOCAVA non-FWAB Rejected Non-Matching Signature</t>
  </si>
  <si>
    <t>UOCAVA non-FWAB Rejected Non-Matching Name</t>
  </si>
  <si>
    <t>UOCAVA non-FWAB Rejected Multiple Ballots Returned in One Envelope</t>
  </si>
  <si>
    <t>UOCAVA non-FWAB Rejected Voter Registration Cancelled or Merged Prior to Date Ballot Cast*</t>
  </si>
  <si>
    <t>UOCAVA non-FWAB Rejected Voter Deceased Prior to Date Marked Ballot was Cast</t>
  </si>
  <si>
    <t>UOCAVA non-FWAB Rejected First Time Voter Without Proper ID</t>
  </si>
  <si>
    <t>UOCAVA non-FWAB Rejected Non First Time Voter Without Proper ID</t>
  </si>
  <si>
    <t>UOCAVA non-FWAB and FWAB Rejected</t>
  </si>
  <si>
    <r>
      <t>UOCAVA (</t>
    </r>
    <r>
      <rPr>
        <b/>
        <sz val="12"/>
        <color theme="1"/>
        <rFont val="Segoe UI"/>
        <family val="2"/>
      </rPr>
      <t>Overseas non-FWAB</t>
    </r>
    <r>
      <rPr>
        <sz val="12"/>
        <color theme="1"/>
        <rFont val="Segoe UI"/>
        <family val="2"/>
      </rPr>
      <t>) ballots that were rejected.</t>
    </r>
  </si>
  <si>
    <r>
      <t>UOCAVA (</t>
    </r>
    <r>
      <rPr>
        <b/>
        <sz val="12"/>
        <color theme="1"/>
        <rFont val="Segoe UI"/>
        <family val="2"/>
      </rPr>
      <t>Military non-FWAB</t>
    </r>
    <r>
      <rPr>
        <sz val="12"/>
        <color theme="1"/>
        <rFont val="Segoe UI"/>
        <family val="2"/>
      </rPr>
      <t>) ballots that were rejected.</t>
    </r>
  </si>
  <si>
    <r>
      <t>Non-first time UOCAVA (</t>
    </r>
    <r>
      <rPr>
        <b/>
        <sz val="12"/>
        <color theme="1"/>
        <rFont val="Segoe UI"/>
        <family val="2"/>
      </rPr>
      <t>non-FWAB</t>
    </r>
    <r>
      <rPr>
        <sz val="12"/>
        <color theme="1"/>
        <rFont val="Segoe UI"/>
        <family val="2"/>
      </rPr>
      <t>) ballots rejected due to voter providing improper identification.</t>
    </r>
  </si>
  <si>
    <r>
      <t>First time voter UOCAVA (</t>
    </r>
    <r>
      <rPr>
        <b/>
        <sz val="12"/>
        <color theme="1"/>
        <rFont val="Segoe UI"/>
        <family val="2"/>
      </rPr>
      <t>non-FWAB</t>
    </r>
    <r>
      <rPr>
        <sz val="12"/>
        <color theme="1"/>
        <rFont val="Segoe UI"/>
        <family val="2"/>
      </rPr>
      <t>) ballots rejected due to the voter providing improper identification.</t>
    </r>
  </si>
  <si>
    <r>
      <t>UOCAVA (</t>
    </r>
    <r>
      <rPr>
        <b/>
        <sz val="12"/>
        <color theme="1"/>
        <rFont val="Segoe UI"/>
        <family val="2"/>
      </rPr>
      <t>non-FWAB</t>
    </r>
    <r>
      <rPr>
        <sz val="12"/>
        <color theme="1"/>
        <rFont val="Segoe UI"/>
        <family val="2"/>
      </rPr>
      <t>) ballots rejected due to the ballot being marked after the voter has passed away.</t>
    </r>
  </si>
  <si>
    <r>
      <t>UOCAVA (</t>
    </r>
    <r>
      <rPr>
        <b/>
        <sz val="12"/>
        <color theme="1"/>
        <rFont val="Segoe UI"/>
        <family val="2"/>
      </rPr>
      <t>non-FWAB</t>
    </r>
    <r>
      <rPr>
        <sz val="12"/>
        <color theme="1"/>
        <rFont val="Segoe UI"/>
        <family val="2"/>
      </rPr>
      <t>) ballots rejected due to the voter being removed or merged out of the county prior to the date the ballot was cast.</t>
    </r>
  </si>
  <si>
    <r>
      <t>UOCAVA (</t>
    </r>
    <r>
      <rPr>
        <b/>
        <sz val="12"/>
        <color theme="1"/>
        <rFont val="Segoe UI"/>
        <family val="2"/>
      </rPr>
      <t>non-FWAB</t>
    </r>
    <r>
      <rPr>
        <sz val="12"/>
        <color theme="1"/>
        <rFont val="Segoe UI"/>
        <family val="2"/>
      </rPr>
      <t>) ballots rejected due to multiple ballots being returned in one envelope.</t>
    </r>
  </si>
  <si>
    <r>
      <t>UOCAVA (</t>
    </r>
    <r>
      <rPr>
        <b/>
        <sz val="12"/>
        <color theme="1"/>
        <rFont val="Segoe UI"/>
        <family val="2"/>
      </rPr>
      <t>non-FWAB</t>
    </r>
    <r>
      <rPr>
        <sz val="12"/>
        <color theme="1"/>
        <rFont val="Segoe UI"/>
        <family val="2"/>
      </rPr>
      <t>) ballots rejected due to insufficient information on the ID envelope.</t>
    </r>
  </si>
  <si>
    <r>
      <t>UOCAVA (</t>
    </r>
    <r>
      <rPr>
        <b/>
        <sz val="12"/>
        <color theme="1"/>
        <rFont val="Segoe UI"/>
        <family val="2"/>
      </rPr>
      <t>non-FWAB</t>
    </r>
    <r>
      <rPr>
        <sz val="12"/>
        <color theme="1"/>
        <rFont val="Segoe UI"/>
        <family val="2"/>
      </rPr>
      <t>) ballots rejected due to non-matching name on the ID envelope.</t>
    </r>
  </si>
  <si>
    <r>
      <t>UOCAVA (</t>
    </r>
    <r>
      <rPr>
        <b/>
        <sz val="12"/>
        <color theme="1"/>
        <rFont val="Segoe UI"/>
        <family val="2"/>
      </rPr>
      <t>non-FWAB</t>
    </r>
    <r>
      <rPr>
        <sz val="12"/>
        <color theme="1"/>
        <rFont val="Segoe UI"/>
        <family val="2"/>
      </rPr>
      <t>) ballots rejected due to non-matching signature on the ID envelope.</t>
    </r>
  </si>
  <si>
    <r>
      <t>UOCAVA (</t>
    </r>
    <r>
      <rPr>
        <b/>
        <sz val="12"/>
        <color theme="1"/>
        <rFont val="Segoe UI"/>
        <family val="2"/>
      </rPr>
      <t>non-FWAB</t>
    </r>
    <r>
      <rPr>
        <sz val="12"/>
        <color theme="1"/>
        <rFont val="Segoe UI"/>
        <family val="2"/>
      </rPr>
      <t>) ballots rejected due to missing signature on the ID envelope.</t>
    </r>
  </si>
  <si>
    <r>
      <t>UOCAVA (</t>
    </r>
    <r>
      <rPr>
        <b/>
        <sz val="12"/>
        <color theme="1"/>
        <rFont val="Segoe UI"/>
        <family val="2"/>
      </rPr>
      <t>non-FWAB</t>
    </r>
    <r>
      <rPr>
        <sz val="12"/>
        <color theme="1"/>
        <rFont val="Segoe UI"/>
        <family val="2"/>
      </rPr>
      <t>) ballots rejected due to Stub A detached.</t>
    </r>
  </si>
  <si>
    <r>
      <t>UOCAVA (</t>
    </r>
    <r>
      <rPr>
        <b/>
        <sz val="12"/>
        <color theme="1"/>
        <rFont val="Segoe UI"/>
        <family val="2"/>
      </rPr>
      <t>non-FWAB</t>
    </r>
    <r>
      <rPr>
        <sz val="12"/>
        <color theme="1"/>
        <rFont val="Segoe UI"/>
        <family val="2"/>
      </rPr>
      <t>) ballots rejected due to missing ID envelope.</t>
    </r>
  </si>
  <si>
    <r>
      <t>UOCAVA (</t>
    </r>
    <r>
      <rPr>
        <b/>
        <sz val="12"/>
        <color theme="1"/>
        <rFont val="Segoe UI"/>
        <family val="2"/>
      </rPr>
      <t>non-FWAB</t>
    </r>
    <r>
      <rPr>
        <sz val="12"/>
        <color theme="1"/>
        <rFont val="Segoe UI"/>
        <family val="2"/>
      </rPr>
      <t>) ballots rejected due late return.</t>
    </r>
  </si>
  <si>
    <r>
      <t>UOCAVA (</t>
    </r>
    <r>
      <rPr>
        <b/>
        <sz val="12"/>
        <color theme="1"/>
        <rFont val="Segoe UI"/>
        <family val="2"/>
      </rPr>
      <t>Overseas non-FWAB</t>
    </r>
    <r>
      <rPr>
        <sz val="12"/>
        <color theme="1"/>
        <rFont val="Segoe UI"/>
        <family val="2"/>
      </rPr>
      <t>) ballots that were counted.</t>
    </r>
  </si>
  <si>
    <r>
      <t>UOCAVA (</t>
    </r>
    <r>
      <rPr>
        <b/>
        <sz val="12"/>
        <color theme="1"/>
        <rFont val="Segoe UI"/>
        <family val="2"/>
      </rPr>
      <t>Military non-FWAB</t>
    </r>
    <r>
      <rPr>
        <sz val="12"/>
        <color theme="1"/>
        <rFont val="Segoe UI"/>
        <family val="2"/>
      </rPr>
      <t>) ballots that were counted.</t>
    </r>
  </si>
  <si>
    <t>Non-UOCAVA ballots that were cast in person at the board of elections or the early vote center during the early voting period.</t>
  </si>
  <si>
    <t>Non-UOCAVA voters that signed in at the board of elections or the early vote center during the early voting period but failed to cast the ballot.</t>
  </si>
  <si>
    <t>Non-UOCAVA ballots that were returned to the board of elections unmarked with the distinction that the voter has passed away.</t>
  </si>
  <si>
    <t>Non-UOCAVA ballots that were not returned to the board of elections.</t>
  </si>
  <si>
    <r>
      <t xml:space="preserve">Non-UOCAVA ballots that were cast in person at the board of elections or the early vote center during the early voting period </t>
    </r>
    <r>
      <rPr>
        <b/>
        <sz val="12"/>
        <color theme="1"/>
        <rFont val="Segoe UI"/>
        <family val="2"/>
      </rPr>
      <t>AND were counted</t>
    </r>
    <r>
      <rPr>
        <sz val="12"/>
        <color theme="1"/>
        <rFont val="Segoe UI"/>
        <family val="2"/>
      </rPr>
      <t>.</t>
    </r>
  </si>
  <si>
    <r>
      <t xml:space="preserve">Non-UOCAVA ballots that were cast in person at the board of elections or the early vote center during the early voting period </t>
    </r>
    <r>
      <rPr>
        <b/>
        <sz val="12"/>
        <color theme="1"/>
        <rFont val="Segoe UI"/>
        <family val="2"/>
      </rPr>
      <t>AND were rejected</t>
    </r>
    <r>
      <rPr>
        <sz val="12"/>
        <color theme="1"/>
        <rFont val="Segoe UI"/>
        <family val="2"/>
      </rPr>
      <t>.</t>
    </r>
  </si>
  <si>
    <t>Non-UOCAVA ballots rejected due to being placed in the board of elections dropbox after 7:30 PM on Election Day.</t>
  </si>
  <si>
    <t>Non-UOCAVA ballots rejected due to arriving at the board of elections after the 10th day following Election Day.</t>
  </si>
  <si>
    <r>
      <t xml:space="preserve">1. Using the information contained in the board's absentee tracking system, complete each field in column C that is highlighted in green. Cells that are highlighted in blue are calculated cells and do not require board input. </t>
    </r>
    <r>
      <rPr>
        <b/>
        <sz val="11"/>
        <color theme="1"/>
        <rFont val="Segoe UI"/>
        <family val="2"/>
      </rPr>
      <t>Note that errors will appear until all data is input.</t>
    </r>
  </si>
  <si>
    <t>Non-UOCAVA Ballots Returned By Voters And Submitted For Counting (Counted and Rejected)</t>
  </si>
  <si>
    <t>Non-UOCAVA Ballots Returned As Undeliverable</t>
  </si>
  <si>
    <t>Non-UOCAVA Ballots Returned Deceased - Ballot Unmarked</t>
  </si>
  <si>
    <t>Non-UOCAVA Ballots Returned Spoiled Or Replaced Ballots</t>
  </si>
  <si>
    <t>Non-UOCAVA Ballots Neither Returned Undeliverable Nor Returned By The Voter</t>
  </si>
  <si>
    <t>Non-UOCAVA Ballots Counted - Transmitted</t>
  </si>
  <si>
    <t>Non-UOCAVA Ballots Counted - In Person</t>
  </si>
  <si>
    <t>Non-UOCAVA Ballots Counted - Total</t>
  </si>
  <si>
    <t>Non-UOCAVA Ballots Rejected - Total</t>
  </si>
  <si>
    <t>Non-UOCAVA Ballots Rejected - Transmitted</t>
  </si>
  <si>
    <t>Non-UOCAVA Ballots Rejected - In Person</t>
  </si>
  <si>
    <t>FPCAs Received Valid - Military</t>
  </si>
  <si>
    <t>FPCAs Received Valid - Overseas</t>
  </si>
  <si>
    <t>FPCAs Received Invalid - Military</t>
  </si>
  <si>
    <t>FPCAs Received Invalid - Overseas</t>
  </si>
  <si>
    <t>Other UOCAVA Applications Received Valid - Military</t>
  </si>
  <si>
    <t>Other UOCAVA Applications Received Valid - Overseas</t>
  </si>
  <si>
    <t>Other UOCAVA Applications Received Invalid - Military</t>
  </si>
  <si>
    <t>Other UOCAVA Applications Received Invalid - Overseas</t>
  </si>
  <si>
    <t>UOCAVA Ballots Returned By Voters and Submitting for Counting (Counted and Rejected)</t>
  </si>
  <si>
    <t>UOCAVA Ballots Counted non-FWAB - Total</t>
  </si>
  <si>
    <t>UOCAVA Ballots Counted non-FWAB - Military</t>
  </si>
  <si>
    <t>UOCAVA Ballots Counted non-FWAB - Overseas</t>
  </si>
  <si>
    <t>UOCAVA Ballots Counted FWAB - Total</t>
  </si>
  <si>
    <t>UOCAVA Ballots Counted FWAB - Military</t>
  </si>
  <si>
    <t>UOCAVA Ballot Counted FWAB - Overseas</t>
  </si>
  <si>
    <t>UOCAVA non-FWAB Rejected</t>
  </si>
  <si>
    <t>UOCAVA FWAB Rejected</t>
  </si>
  <si>
    <t>UOCAVA non-FWAB Rejected - Military</t>
  </si>
  <si>
    <t>UOCAVA non-FWAB Rejected - Overseas</t>
  </si>
  <si>
    <t>UOCAVA FWAB Rejected - Overseas</t>
  </si>
  <si>
    <t>UOCAVA FWAB Rejected - Military</t>
  </si>
  <si>
    <t>UOCAVA Ballots Returned By Voters and Submitting for Counting (Counted and Rejected) - Total FWAB and non-FWAB</t>
  </si>
  <si>
    <t>UOCAVA Ballots Returned By Voters and Submitting for Counting (Counted and Rejected) non-FWAB Total</t>
  </si>
  <si>
    <t>UOCAVA Ballots Returned By Voters and Submitting for Counting (Counted and Rejected) non-FWAB - Military</t>
  </si>
  <si>
    <t>UOCAVA Ballots Returned By Voters and Submitting for Counting (Counted and Rejected) non-FWAB - Overseas</t>
  </si>
  <si>
    <t>UOCAVA Ballots Returned By Voters and Submitting for Counting (Counted and Rejected) FWAB - Total</t>
  </si>
  <si>
    <t>UOCAVA Ballots Returned By Voters and Submitting for Counting (Counted and Rejected) FWAB - Military</t>
  </si>
  <si>
    <t>UOCAVA Ballots Returned By Voters and Submitting for Counting (Counted and Rejected) FWAB - Overseas</t>
  </si>
  <si>
    <t>UOCAVA Ballots Returned By Voters and Submitting for Counting (Counted and Rejected) - Total</t>
  </si>
  <si>
    <t>UOCAVA non-FWAB Rejected Voter ID Envelope Contains Insufficient Information</t>
  </si>
  <si>
    <t>UOCAVA FWAB Rejected Voter ID Document Contains Insufficient Information</t>
  </si>
  <si>
    <r>
      <t>UOCAVA (</t>
    </r>
    <r>
      <rPr>
        <b/>
        <sz val="12"/>
        <color theme="1"/>
        <rFont val="Segoe UI"/>
        <family val="2"/>
      </rPr>
      <t>FWAB</t>
    </r>
    <r>
      <rPr>
        <sz val="12"/>
        <color theme="1"/>
        <rFont val="Segoe UI"/>
        <family val="2"/>
      </rPr>
      <t>) ballots rejected due to insufficient information on the ID document.</t>
    </r>
  </si>
  <si>
    <r>
      <t>UOCAVA (</t>
    </r>
    <r>
      <rPr>
        <b/>
        <sz val="12"/>
        <color theme="1"/>
        <rFont val="Segoe UI"/>
        <family val="2"/>
      </rPr>
      <t>FWAB</t>
    </r>
    <r>
      <rPr>
        <sz val="12"/>
        <color theme="1"/>
        <rFont val="Segoe UI"/>
        <family val="2"/>
      </rPr>
      <t>) ballots rejected due to non-matching name on the ID document.</t>
    </r>
  </si>
  <si>
    <r>
      <t>UOCAVA (</t>
    </r>
    <r>
      <rPr>
        <b/>
        <sz val="12"/>
        <color theme="1"/>
        <rFont val="Segoe UI"/>
        <family val="2"/>
      </rPr>
      <t>FWAB</t>
    </r>
    <r>
      <rPr>
        <sz val="12"/>
        <color theme="1"/>
        <rFont val="Segoe UI"/>
        <family val="2"/>
      </rPr>
      <t>) ballots rejected due to non-matching signature on the ID document.</t>
    </r>
  </si>
  <si>
    <r>
      <t>UOCAVA (</t>
    </r>
    <r>
      <rPr>
        <b/>
        <sz val="12"/>
        <color theme="1"/>
        <rFont val="Segoe UI"/>
        <family val="2"/>
      </rPr>
      <t>FWAB</t>
    </r>
    <r>
      <rPr>
        <sz val="12"/>
        <color theme="1"/>
        <rFont val="Segoe UI"/>
        <family val="2"/>
      </rPr>
      <t>) ballots rejected due to missing signature on the ID document.</t>
    </r>
  </si>
  <si>
    <r>
      <t>UOCAVA (</t>
    </r>
    <r>
      <rPr>
        <b/>
        <sz val="12"/>
        <color theme="1"/>
        <rFont val="Segoe UI"/>
        <family val="2"/>
      </rPr>
      <t>FWAB</t>
    </r>
    <r>
      <rPr>
        <sz val="12"/>
        <color theme="1"/>
        <rFont val="Segoe UI"/>
        <family val="2"/>
      </rPr>
      <t>) ballots rejected due to missing ID document.</t>
    </r>
  </si>
  <si>
    <r>
      <t>UOCAVA (</t>
    </r>
    <r>
      <rPr>
        <b/>
        <sz val="12"/>
        <color theme="1"/>
        <rFont val="Segoe UI"/>
        <family val="2"/>
      </rPr>
      <t>Overseas non-FWAB</t>
    </r>
    <r>
      <rPr>
        <sz val="12"/>
        <color theme="1"/>
        <rFont val="Segoe UI"/>
        <family val="2"/>
      </rPr>
      <t>) ballots that were transmitted to the voter and returned and submitted for counting (both counted and rejected).</t>
    </r>
  </si>
  <si>
    <r>
      <t>UOCAVA (</t>
    </r>
    <r>
      <rPr>
        <b/>
        <sz val="12"/>
        <color theme="1"/>
        <rFont val="Segoe UI"/>
        <family val="2"/>
      </rPr>
      <t>Military non-FWAB</t>
    </r>
    <r>
      <rPr>
        <sz val="12"/>
        <color theme="1"/>
        <rFont val="Segoe UI"/>
        <family val="2"/>
      </rPr>
      <t>) ballots that were transmitted to the voter and returned and submitted for counting (both counted and rejected).</t>
    </r>
  </si>
  <si>
    <t>UOCAVA ballots that were transmitted to the voter and returned and submitted for counting (both counted and rejected).</t>
  </si>
  <si>
    <r>
      <t>UOCAVA (</t>
    </r>
    <r>
      <rPr>
        <b/>
        <sz val="12"/>
        <color theme="1"/>
        <rFont val="Segoe UI"/>
        <family val="2"/>
      </rPr>
      <t>Military FWAB</t>
    </r>
    <r>
      <rPr>
        <sz val="12"/>
        <color theme="1"/>
        <rFont val="Segoe UI"/>
        <family val="2"/>
      </rPr>
      <t>) ballots that were transmitted to the voter and returned and submitted for counting (both counted and rejected).</t>
    </r>
  </si>
  <si>
    <r>
      <t>UOCAVA (</t>
    </r>
    <r>
      <rPr>
        <b/>
        <sz val="12"/>
        <color theme="1"/>
        <rFont val="Segoe UI"/>
        <family val="2"/>
      </rPr>
      <t>Overseas FWAB</t>
    </r>
    <r>
      <rPr>
        <sz val="12"/>
        <color theme="1"/>
        <rFont val="Segoe UI"/>
        <family val="2"/>
      </rPr>
      <t>) ballots that were transmitted to the voter and returned and submitted for counting (both counted and rejected).</t>
    </r>
  </si>
  <si>
    <t>UOCAVA ballots that were transmitted to the voter and returned and submitted for counting (both counted and rejected)</t>
  </si>
  <si>
    <t>Non-UOCAVA ballots that were (1) returned and submitted for counting (both counted and rejected) and (2) Non-UOCAVA ballots that were cast in person at the board of elections or the early vote center during the early voting period.</t>
  </si>
  <si>
    <t>UOCAVA ballots that were transmitted to the voter, returned, and counted.</t>
  </si>
  <si>
    <r>
      <t>UOCAVA (</t>
    </r>
    <r>
      <rPr>
        <b/>
        <sz val="12"/>
        <color theme="1"/>
        <rFont val="Segoe UI"/>
        <family val="2"/>
      </rPr>
      <t>FWAB</t>
    </r>
    <r>
      <rPr>
        <sz val="12"/>
        <color theme="1"/>
        <rFont val="Segoe UI"/>
        <family val="2"/>
      </rPr>
      <t>) ballots that did were not counted due to the voter's regular ballot being counted.</t>
    </r>
  </si>
  <si>
    <t>Non-UOCAVA Refused Nursing Home Ballots</t>
  </si>
  <si>
    <t>Non-UOCAVA nursing home voters that refused their ballot.</t>
  </si>
  <si>
    <t>Election Day Abandoned Ballots</t>
  </si>
  <si>
    <t>Pollbook</t>
  </si>
  <si>
    <t>Number of Election Day voters that signed in at the polling location but failed to cast the ballot.</t>
  </si>
  <si>
    <t>Election Day Voters Receiving Voter History</t>
  </si>
  <si>
    <t xml:space="preserve">4. Any errors must be corrected before the report workbook can be submitted to the Secretary of State. If the "Non-UOCAVA Overall Check" reads "Incomplete" in Cell E41, there is an error on the tab that must be rectified. If the "Non-UOCAVA Overall Check" reads "Complete" in Cell E41, the board should move on to the UOCAVA Report section. </t>
  </si>
  <si>
    <r>
      <t xml:space="preserve">UOCAVA Ballots Postmarked Timely and Received during 20 day Post Election Period Counted Transmitted </t>
    </r>
    <r>
      <rPr>
        <b/>
        <i/>
        <sz val="12"/>
        <color theme="1"/>
        <rFont val="Segoe UI"/>
        <family val="2"/>
      </rPr>
      <t>(of the total UOCAVA Ballots Counted)</t>
    </r>
  </si>
  <si>
    <t>2. Helpful Reminders for Filling Out This Section:
-Transmitted includes mailed, hand-carried, and delivered to a disabled, confined, or hospitalized voter.
-Non-UOCAVA Ballots Transmitted and Cast In Person (C) must equal Returned By Voters And Submitted For Counting (Counted and Rejected) (F) + Returned As Undeliverable (G) + Non-UOCAVA Ballots Returned Deceased - Ballot Unmarked (H) + Neither Returned Undeliverable Nor Returned By The Voter (J).
-Non-UOCAVA Ballots Postmarked Timely and Received during 10 day Post Election Period Counted Transmitted (M) is a subset of Non-UOCAVA Ballots Counted Transmitted (L).
-Non-UOCAVA Refused Nursing Home Ballots (E) should represent any nursing home voters that refused their ballot.</t>
  </si>
  <si>
    <t>2. Helpful Reminders for Filling Out This Section:
-Transmitted includes mailed, hand-carried, and delivered to a disabled, confined, or hospitalized voter.
-UOCAVA Ballots Transmitted (Q) must equal UOCAVA Ballots Returned By Voters And Submitted For Counting (Counted and Rejected) (EE) + UOCAVA Ballots Returned As Undeliverable (FF) + UOCAVA Ballots Returned Deceased - Ballot Unmarked (JJ) + UOCAVA Ballots Neither Returned Undeliverable Nor Returned By The Voter (LL).
-UOCAVA Ballots Postmarked Timely and Received during 10 day Post Election Period Counted Transmitted (WW) is a subset of UOCAVA Ballots Counted (VV).</t>
  </si>
  <si>
    <t>1. Complete the following on the Cumulative Report by providing:
-Absentee Counted Per EMS
-Provisional Counted Per EMS
-Election Day Counted Per EMS
-Election Day Abandoned Ballots
-Total Ballots Cast (Per Tabulated Results From Official Canvass)</t>
  </si>
  <si>
    <t xml:space="preserve">2. Any errors must be corrected before the report workbook can be submitted to the Secretary of State. If the "Overall Check" reads "Incomplete" in Cell D24, there is an error on either the Cumulative Report tab, Provisional Report tab, UOCAVA Report tab, or the Non_UOCAVA Report tab. The tab with the error must be rectified. If the "Overall Check" reads "Complete" in Cell D24, the board should save the Excel Workbook and submit to the the Secretary of State's Office. </t>
  </si>
  <si>
    <r>
      <t xml:space="preserve">3. It is possible that there will be an explainable discrepancy between the data as reported in the Non_UOCAVA Report tab, UOCAVA Report tab, and the Provisional Report tab when compared to data from the county EMS. If this happens, please provide a typed explanation for the discrepancy in Cell B18. This type of explainable discrepancy will prevent the "Overall Check" on the Cumulative Report tab from reading as "Complete". If the board believes this explainable discrepancy is the only piece of data causing the "Overall Check" to read as "Incomplete", then the board can submit the workbook to the Secretary of State's Office. </t>
    </r>
    <r>
      <rPr>
        <b/>
        <sz val="11"/>
        <color theme="1"/>
        <rFont val="Segoe UI"/>
        <family val="2"/>
      </rPr>
      <t>Prior to submitting, please make sure to review the Non_UOCAVA Report tab, UOCAVA Report tab, and the Provisional Report tab to ensure that there is not anything flagged as needing further review.</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</si>
</sst>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Segoe UI"/>
      <family val="2"/>
    </font>
    <font>
      <sz val="11"/>
      <name val="Calibri"/>
      <family val="2"/>
    </font>
    <font>
      <sz val="12"/>
      <color theme="1"/>
      <name val="Segoe UI"/>
      <family val="2"/>
    </font>
    <font>
      <sz val="12"/>
      <name val="Segoe UI"/>
      <family val="2"/>
    </font>
    <font>
      <b/>
      <sz val="12"/>
      <name val="Segoe UI"/>
      <family val="2"/>
    </font>
    <font>
      <b/>
      <sz val="12"/>
      <color theme="1"/>
      <name val="Segoe UI"/>
      <family val="2"/>
    </font>
    <font>
      <b/>
      <sz val="11"/>
      <color theme="1"/>
      <name val="Segoe UI"/>
      <family val="2"/>
    </font>
    <font>
      <b/>
      <i/>
      <sz val="12"/>
      <name val="Segoe UI"/>
      <family val="2"/>
    </font>
    <font>
      <b/>
      <i/>
      <sz val="12"/>
      <color theme="1"/>
      <name val="Segoe UI"/>
      <family val="2"/>
    </font>
  </fonts>
  <fills count="5">
    <fill>
      <patternFill patternType="none"/>
    </fill>
    <fill>
      <patternFill patternType="gray125"/>
    </fill>
    <fill>
      <patternFill patternType="solid">
        <fgColor theme="0"/>
        <bgColor indexed="64"/>
      </patternFill>
    </fill>
    <fill>
      <patternFill patternType="solid">
        <fgColor theme="4" tint="0.39997558519241921"/>
        <bgColor indexed="64"/>
      </patternFill>
    </fill>
    <fill>
      <patternFill patternType="solid">
        <fgColor theme="9"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cellStyleXfs>
  <cellXfs count="82">
    <xf numFmtId="0" fontId="0" fillId="0" borderId="0" xfId="0"/>
    <xf numFmtId="0" fontId="3" fillId="0" borderId="0" xfId="0" applyFont="1"/>
    <xf numFmtId="0" fontId="3" fillId="0" borderId="1" xfId="0" applyFont="1" applyBorder="1"/>
    <xf numFmtId="3" fontId="5" fillId="0" borderId="1" xfId="0" applyNumberFormat="1" applyFont="1" applyFill="1" applyBorder="1" applyAlignment="1">
      <alignment wrapText="1"/>
    </xf>
    <xf numFmtId="0" fontId="4" fillId="0" borderId="1" xfId="0" applyFont="1" applyFill="1" applyBorder="1"/>
    <xf numFmtId="0" fontId="4" fillId="0" borderId="0" xfId="0" applyFont="1" applyFill="1"/>
    <xf numFmtId="0" fontId="5" fillId="0" borderId="0" xfId="0" applyFont="1" applyFill="1"/>
    <xf numFmtId="0" fontId="6" fillId="0" borderId="1" xfId="0" applyFont="1" applyFill="1" applyBorder="1" applyAlignment="1">
      <alignment wrapText="1"/>
    </xf>
    <xf numFmtId="3" fontId="5" fillId="0" borderId="1" xfId="0" applyNumberFormat="1" applyFont="1" applyFill="1" applyBorder="1" applyAlignment="1">
      <alignment horizontal="left" wrapText="1" indent="3"/>
    </xf>
    <xf numFmtId="0" fontId="6" fillId="0" borderId="1" xfId="0" applyFont="1" applyFill="1" applyBorder="1" applyAlignment="1">
      <alignment horizontal="left" wrapText="1" indent="3"/>
    </xf>
    <xf numFmtId="0" fontId="6" fillId="0" borderId="1" xfId="0" applyFont="1" applyFill="1" applyBorder="1" applyAlignment="1">
      <alignment horizontal="left" vertical="center" wrapText="1" indent="3"/>
    </xf>
    <xf numFmtId="0" fontId="6" fillId="0" borderId="1" xfId="0" applyFont="1" applyBorder="1"/>
    <xf numFmtId="0" fontId="1" fillId="0" borderId="0" xfId="0" applyFont="1"/>
    <xf numFmtId="0" fontId="0" fillId="0" borderId="0" xfId="0" applyAlignment="1">
      <alignment wrapText="1"/>
    </xf>
    <xf numFmtId="0" fontId="7" fillId="0" borderId="1" xfId="0" applyFont="1" applyBorder="1" applyAlignment="1">
      <alignment wrapText="1"/>
    </xf>
    <xf numFmtId="0" fontId="1" fillId="0" borderId="1" xfId="0" applyFont="1" applyBorder="1" applyAlignment="1">
      <alignment wrapText="1"/>
    </xf>
    <xf numFmtId="0" fontId="6" fillId="2" borderId="1" xfId="0" applyFont="1" applyFill="1" applyBorder="1"/>
    <xf numFmtId="3" fontId="6" fillId="0" borderId="1" xfId="0" applyNumberFormat="1" applyFont="1" applyFill="1" applyBorder="1" applyAlignment="1">
      <alignment wrapText="1"/>
    </xf>
    <xf numFmtId="0" fontId="3" fillId="0" borderId="1" xfId="0" applyFont="1" applyFill="1" applyBorder="1"/>
    <xf numFmtId="0" fontId="3" fillId="0" borderId="1" xfId="0" applyFont="1" applyBorder="1" applyAlignment="1">
      <alignment horizontal="center"/>
    </xf>
    <xf numFmtId="3" fontId="6" fillId="0" borderId="1" xfId="0" applyNumberFormat="1" applyFont="1" applyFill="1" applyBorder="1" applyAlignment="1">
      <alignment horizontal="left" wrapText="1" indent="3"/>
    </xf>
    <xf numFmtId="0" fontId="3" fillId="0" borderId="0" xfId="0" applyFont="1" applyAlignment="1">
      <alignment horizontal="center"/>
    </xf>
    <xf numFmtId="0" fontId="6" fillId="2" borderId="1" xfId="0" applyFont="1" applyFill="1" applyBorder="1" applyAlignment="1">
      <alignment horizontal="left" indent="1"/>
    </xf>
    <xf numFmtId="0" fontId="6" fillId="0" borderId="1" xfId="0" applyFont="1" applyBorder="1" applyAlignment="1">
      <alignment horizontal="left" indent="1"/>
    </xf>
    <xf numFmtId="0" fontId="6" fillId="2" borderId="1" xfId="0" applyFont="1" applyFill="1" applyBorder="1" applyAlignment="1">
      <alignment horizontal="left" indent="2"/>
    </xf>
    <xf numFmtId="0" fontId="6" fillId="0" borderId="1" xfId="0" applyFont="1" applyBorder="1" applyAlignment="1">
      <alignment horizontal="left" indent="2"/>
    </xf>
    <xf numFmtId="3" fontId="6" fillId="0" borderId="1" xfId="0" applyNumberFormat="1" applyFont="1" applyBorder="1" applyAlignment="1">
      <alignment horizontal="center"/>
    </xf>
    <xf numFmtId="3" fontId="6" fillId="2" borderId="1" xfId="0" applyNumberFormat="1" applyFont="1" applyFill="1" applyBorder="1" applyAlignment="1">
      <alignment horizontal="center"/>
    </xf>
    <xf numFmtId="0" fontId="6" fillId="0" borderId="1" xfId="0" applyFont="1" applyBorder="1" applyAlignment="1">
      <alignment horizontal="center"/>
    </xf>
    <xf numFmtId="3" fontId="6" fillId="0" borderId="1" xfId="0" applyNumberFormat="1" applyFont="1" applyFill="1" applyBorder="1" applyAlignment="1">
      <alignment horizontal="center" wrapText="1"/>
    </xf>
    <xf numFmtId="0" fontId="6" fillId="2" borderId="1" xfId="0" applyFont="1" applyFill="1" applyBorder="1" applyAlignment="1">
      <alignment horizontal="center"/>
    </xf>
    <xf numFmtId="3" fontId="3" fillId="0" borderId="1" xfId="0" applyNumberFormat="1" applyFont="1" applyBorder="1" applyAlignment="1">
      <alignment horizontal="center" vertical="center"/>
    </xf>
    <xf numFmtId="3" fontId="3"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3" fontId="3" fillId="3" borderId="1" xfId="0"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1" xfId="0" applyFont="1" applyBorder="1" applyAlignment="1">
      <alignment horizontal="center" vertical="center"/>
    </xf>
    <xf numFmtId="0" fontId="6" fillId="2" borderId="1" xfId="0" applyFont="1" applyFill="1" applyBorder="1" applyAlignment="1">
      <alignment horizontal="center" vertical="center"/>
    </xf>
    <xf numFmtId="0" fontId="1" fillId="0" borderId="1" xfId="0" applyFont="1" applyBorder="1" applyAlignment="1">
      <alignment horizontal="center" vertical="center"/>
    </xf>
    <xf numFmtId="0" fontId="3" fillId="0" borderId="0" xfId="0" applyFont="1" applyFill="1"/>
    <xf numFmtId="0" fontId="3" fillId="0" borderId="0" xfId="0" applyFont="1" applyFill="1" applyAlignment="1">
      <alignment horizontal="center"/>
    </xf>
    <xf numFmtId="0" fontId="6" fillId="0" borderId="1" xfId="0" applyFont="1" applyBorder="1" applyAlignment="1">
      <alignment horizontal="left" indent="3"/>
    </xf>
    <xf numFmtId="0" fontId="6" fillId="0" borderId="1" xfId="0" applyFont="1" applyBorder="1" applyAlignment="1">
      <alignment horizontal="left" indent="5"/>
    </xf>
    <xf numFmtId="0" fontId="6" fillId="0" borderId="1" xfId="0" applyFont="1" applyFill="1" applyBorder="1" applyAlignment="1">
      <alignment horizontal="left" indent="5"/>
    </xf>
    <xf numFmtId="3" fontId="6" fillId="0" borderId="1" xfId="0" applyNumberFormat="1" applyFont="1" applyFill="1" applyBorder="1" applyAlignment="1">
      <alignment horizontal="left" wrapText="1" indent="5"/>
    </xf>
    <xf numFmtId="0" fontId="3" fillId="0" borderId="0" xfId="0" applyFont="1" applyBorder="1"/>
    <xf numFmtId="3" fontId="5" fillId="0" borderId="1" xfId="0" applyNumberFormat="1" applyFont="1" applyFill="1" applyBorder="1" applyAlignment="1">
      <alignment horizontal="left" wrapText="1" indent="5"/>
    </xf>
    <xf numFmtId="0" fontId="3" fillId="0" borderId="1" xfId="0" applyFont="1" applyFill="1" applyBorder="1" applyAlignment="1">
      <alignment horizontal="center" vertical="center"/>
    </xf>
    <xf numFmtId="0" fontId="3" fillId="2" borderId="1" xfId="0" applyFont="1" applyFill="1" applyBorder="1" applyAlignment="1">
      <alignment horizontal="center"/>
    </xf>
    <xf numFmtId="0" fontId="4" fillId="0" borderId="1" xfId="0" applyFont="1" applyFill="1" applyBorder="1" applyAlignment="1">
      <alignment horizontal="center" vertical="center"/>
    </xf>
    <xf numFmtId="0" fontId="0" fillId="0" borderId="0" xfId="0" applyFill="1"/>
    <xf numFmtId="3" fontId="6" fillId="0" borderId="1" xfId="0" applyNumberFormat="1" applyFont="1" applyFill="1" applyBorder="1" applyAlignment="1">
      <alignment horizontal="left" wrapText="1"/>
    </xf>
    <xf numFmtId="0" fontId="6" fillId="0" borderId="1" xfId="0" applyFont="1" applyBorder="1" applyAlignment="1">
      <alignment horizontal="left"/>
    </xf>
    <xf numFmtId="3" fontId="5" fillId="0" borderId="1" xfId="0" applyNumberFormat="1" applyFont="1" applyBorder="1" applyAlignment="1">
      <alignment horizontal="left" wrapText="1" indent="3"/>
    </xf>
    <xf numFmtId="3" fontId="3" fillId="4" borderId="1" xfId="0" applyNumberFormat="1" applyFont="1" applyFill="1" applyBorder="1" applyAlignment="1" applyProtection="1">
      <alignment horizontal="center" vertical="center"/>
      <protection locked="0"/>
    </xf>
    <xf numFmtId="0" fontId="3" fillId="4"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wrapText="1"/>
    </xf>
    <xf numFmtId="0" fontId="3" fillId="0" borderId="1" xfId="0" applyFont="1" applyBorder="1" applyAlignment="1">
      <alignment wrapText="1"/>
    </xf>
    <xf numFmtId="0" fontId="5" fillId="0" borderId="1" xfId="0" applyFont="1" applyFill="1" applyBorder="1" applyAlignment="1">
      <alignment wrapText="1"/>
    </xf>
    <xf numFmtId="0" fontId="5" fillId="0" borderId="1" xfId="0" applyFont="1" applyFill="1" applyBorder="1" applyAlignment="1">
      <alignment horizontal="center" vertical="center" wrapText="1"/>
    </xf>
    <xf numFmtId="0" fontId="3" fillId="0" borderId="0" xfId="0" applyFont="1" applyAlignment="1">
      <alignment wrapText="1"/>
    </xf>
    <xf numFmtId="0" fontId="1" fillId="0" borderId="1" xfId="0" applyFont="1" applyBorder="1"/>
    <xf numFmtId="0" fontId="3" fillId="0" borderId="1" xfId="0" applyFont="1" applyBorder="1" applyAlignment="1">
      <alignment vertical="center"/>
    </xf>
    <xf numFmtId="0" fontId="6" fillId="0" borderId="1" xfId="0" applyFont="1" applyBorder="1" applyAlignment="1">
      <alignment vertical="center"/>
    </xf>
    <xf numFmtId="0" fontId="6" fillId="0" borderId="1" xfId="0" applyFont="1" applyBorder="1" applyAlignment="1">
      <alignment horizontal="left" vertical="center"/>
    </xf>
    <xf numFmtId="3" fontId="6" fillId="0" borderId="1" xfId="0" applyNumberFormat="1" applyFont="1" applyFill="1" applyBorder="1" applyAlignment="1">
      <alignment horizontal="left" vertical="center" wrapText="1"/>
    </xf>
    <xf numFmtId="3" fontId="6" fillId="0" borderId="1" xfId="0" applyNumberFormat="1" applyFont="1" applyFill="1" applyBorder="1" applyAlignment="1">
      <alignment vertical="center" wrapText="1"/>
    </xf>
    <xf numFmtId="0" fontId="3" fillId="0" borderId="1" xfId="0" applyFont="1" applyFill="1" applyBorder="1" applyAlignment="1">
      <alignment vertical="center"/>
    </xf>
    <xf numFmtId="3" fontId="5" fillId="0" borderId="1" xfId="0" applyNumberFormat="1" applyFont="1" applyFill="1" applyBorder="1" applyAlignment="1">
      <alignment horizontal="left" wrapText="1" indent="2"/>
    </xf>
    <xf numFmtId="0" fontId="6" fillId="0" borderId="1" xfId="0" applyFont="1" applyBorder="1" applyAlignment="1">
      <alignment horizontal="left" vertical="center" indent="2"/>
    </xf>
    <xf numFmtId="0" fontId="6" fillId="0" borderId="1" xfId="0" applyFont="1" applyBorder="1" applyAlignment="1">
      <alignment horizontal="left" vertical="center" indent="4"/>
    </xf>
    <xf numFmtId="0" fontId="6" fillId="0" borderId="1" xfId="0" applyFont="1" applyFill="1" applyBorder="1" applyAlignment="1">
      <alignment horizontal="left" vertical="center" indent="4"/>
    </xf>
    <xf numFmtId="3" fontId="6" fillId="0" borderId="1" xfId="0" applyNumberFormat="1" applyFont="1" applyFill="1" applyBorder="1" applyAlignment="1">
      <alignment horizontal="left" vertical="center" wrapText="1" indent="2"/>
    </xf>
    <xf numFmtId="3" fontId="6" fillId="0" borderId="1" xfId="0" applyNumberFormat="1" applyFont="1" applyFill="1" applyBorder="1" applyAlignment="1">
      <alignment horizontal="left" vertical="center" wrapText="1" indent="4"/>
    </xf>
    <xf numFmtId="3" fontId="5" fillId="0" borderId="1" xfId="0" applyNumberFormat="1" applyFont="1" applyFill="1" applyBorder="1" applyAlignment="1">
      <alignment horizontal="left" wrapText="1" indent="4"/>
    </xf>
    <xf numFmtId="3" fontId="5" fillId="0" borderId="1" xfId="0" applyNumberFormat="1" applyFont="1" applyBorder="1" applyAlignment="1">
      <alignment horizontal="left" wrapText="1" indent="2"/>
    </xf>
  </cellXfs>
  <cellStyles count="2">
    <cellStyle name="Normal" xfId="0" builtinId="0"/>
    <cellStyle name="Normal 2" xfId="1" xr:uid="{00000000-0005-0000-0000-000001000000}"/>
  </cellStyles>
  <dxfs count="362">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theme="2"/>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9C5700"/>
      </font>
      <fill>
        <patternFill>
          <bgColor rgb="FFFFEB9C"/>
        </patternFill>
      </fill>
    </dxf>
    <dxf>
      <font>
        <color rgb="FF9C5700"/>
      </font>
      <fill>
        <patternFill>
          <bgColor rgb="FFFFEB9C"/>
        </patternFill>
      </fill>
    </dxf>
    <dxf>
      <fill>
        <patternFill>
          <bgColor theme="2"/>
        </patternFill>
      </fill>
    </dxf>
    <dxf>
      <fill>
        <patternFill>
          <bgColor theme="2"/>
        </patternFill>
      </fill>
    </dxf>
    <dxf>
      <fill>
        <patternFill>
          <bgColor theme="2"/>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theme="2"/>
        </patternFill>
      </fill>
    </dxf>
    <dxf>
      <fill>
        <patternFill>
          <bgColor theme="2"/>
        </patternFill>
      </fill>
    </dxf>
    <dxf>
      <fill>
        <patternFill>
          <bgColor theme="2"/>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ill>
        <patternFill>
          <bgColor theme="2"/>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ill>
        <patternFill>
          <bgColor theme="2"/>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17/10/relationships/person" Target="persons/perso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1.jpeg"/></Relationships>
</file>

<file path=xl/persons/person.xml><?xml version="1.0" encoding="utf-8"?>
<personList xmlns="http://schemas.microsoft.com/office/spreadsheetml/2018/threadedcomments" xmlns:x="http://schemas.openxmlformats.org/spreadsheetml/2006/main">
  <person displayName="Armstrong, Austin" id="{DE83DBE7-ACDC-47E2-B793-0CE32A63F731}" userId="S::aarmstrong@sos.state.oh.us::3944972a-7515-4b62-b620-000672c81a5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D12" dT="2021-11-03T16:55:34.24" personId="{DE83DBE7-ACDC-47E2-B793-0CE32A63F731}" id="{9C01D5EE-71A8-4B5F-A115-54D148DD56C9}">
    <text>Flag for MT</text>
  </threadedComment>
</ThreadedComment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vmlDrawing" Target="../drawings/vmlDrawing6.vml"/><Relationship Id="rId1" Type="http://schemas.openxmlformats.org/officeDocument/2006/relationships/printerSettings" Target="../printerSettings/printerSettings6.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6"/>
  <sheetViews>
    <sheetView view="pageLayout" zoomScaleNormal="100" workbookViewId="0">
      <selection activeCell="A5" sqref="A5"/>
    </sheetView>
  </sheetViews>
  <sheetFormatPr defaultRowHeight="14.4" x14ac:dyDescent="0.3"/>
  <cols>
    <col min="1" max="1" width="115.44140625" style="13" customWidth="1"/>
  </cols>
  <sheetData>
    <row r="1" spans="1:1" ht="16.8" x14ac:dyDescent="0.4">
      <c r="A1" s="14" t="s">
        <v>173</v>
      </c>
    </row>
    <row r="2" spans="1:1" ht="50.4" x14ac:dyDescent="0.4">
      <c r="A2" s="15" t="s">
        <v>524</v>
      </c>
    </row>
    <row r="3" spans="1:1" ht="134.4" x14ac:dyDescent="0.4">
      <c r="A3" s="15" t="s">
        <v>589</v>
      </c>
    </row>
    <row r="4" spans="1:1" ht="33.6" x14ac:dyDescent="0.4">
      <c r="A4" s="15" t="s">
        <v>250</v>
      </c>
    </row>
    <row r="5" spans="1:1" ht="50.4" x14ac:dyDescent="0.4">
      <c r="A5" s="15" t="s">
        <v>587</v>
      </c>
    </row>
    <row r="6" spans="1:1" ht="100.8" x14ac:dyDescent="0.4">
      <c r="A6" s="15" t="s">
        <v>281</v>
      </c>
    </row>
  </sheetData>
  <sheetProtection selectLockedCells="1"/>
  <printOptions horizontalCentered="1"/>
  <pageMargins left="0.7" right="0.7" top="1.1041666666666701" bottom="0.75" header="0.3" footer="0.3"/>
  <pageSetup fitToHeight="0" orientation="landscape" r:id="rId1"/>
  <headerFooter>
    <oddHeader>&amp;L&amp;G&amp;C&amp;"Segoe UI,Bold"&amp;14Non-UOCAVA Absentee Report Instructions
&amp;12November 8, 2022 General Election</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4"/>
  <sheetViews>
    <sheetView view="pageLayout" topLeftCell="A28" zoomScale="70" zoomScaleNormal="70" zoomScalePageLayoutView="70" workbookViewId="0">
      <selection activeCell="C34" sqref="C34"/>
    </sheetView>
  </sheetViews>
  <sheetFormatPr defaultColWidth="8.6640625" defaultRowHeight="19.2" x14ac:dyDescent="0.45"/>
  <cols>
    <col min="1" max="1" width="9.5546875" style="1" customWidth="1"/>
    <col min="2" max="2" width="81.44140625" style="5" customWidth="1"/>
    <col min="3" max="3" width="10.88671875" style="1" customWidth="1"/>
    <col min="4" max="4" width="28.109375" style="42" customWidth="1"/>
    <col min="5" max="5" width="44.5546875" style="1" customWidth="1"/>
    <col min="6" max="6" width="22.88671875" style="1" customWidth="1"/>
    <col min="7" max="7" width="68.5546875" style="1" customWidth="1"/>
    <col min="8" max="16384" width="8.6640625" style="1"/>
  </cols>
  <sheetData>
    <row r="1" spans="1:7" x14ac:dyDescent="0.45">
      <c r="A1" s="2"/>
      <c r="B1" s="62"/>
      <c r="C1" s="39" t="s">
        <v>174</v>
      </c>
      <c r="D1" s="40" t="s">
        <v>187</v>
      </c>
      <c r="E1" s="61" t="s">
        <v>175</v>
      </c>
      <c r="F1" s="40" t="s">
        <v>291</v>
      </c>
      <c r="G1" s="39" t="s">
        <v>292</v>
      </c>
    </row>
    <row r="2" spans="1:7" ht="57.6" x14ac:dyDescent="0.45">
      <c r="A2" s="2" t="s">
        <v>12</v>
      </c>
      <c r="B2" s="3" t="s">
        <v>289</v>
      </c>
      <c r="C2" s="57">
        <v>4196</v>
      </c>
      <c r="D2" s="37" t="str">
        <f t="shared" ref="D2:D37" si="0">IF(C2="","Please input value","")</f>
        <v/>
      </c>
      <c r="E2" s="33"/>
      <c r="F2" s="37" t="s">
        <v>293</v>
      </c>
      <c r="G2" s="33" t="s">
        <v>296</v>
      </c>
    </row>
    <row r="3" spans="1:7" s="42" customFormat="1" ht="38.4" x14ac:dyDescent="0.45">
      <c r="A3" s="18" t="s">
        <v>13</v>
      </c>
      <c r="B3" s="3" t="s">
        <v>290</v>
      </c>
      <c r="C3" s="57">
        <v>2679</v>
      </c>
      <c r="D3" s="50" t="str">
        <f t="shared" si="0"/>
        <v/>
      </c>
      <c r="E3" s="59"/>
      <c r="F3" s="50" t="s">
        <v>293</v>
      </c>
      <c r="G3" s="59" t="s">
        <v>516</v>
      </c>
    </row>
    <row r="4" spans="1:7" x14ac:dyDescent="0.45">
      <c r="A4" s="2" t="s">
        <v>14</v>
      </c>
      <c r="B4" s="3" t="s">
        <v>215</v>
      </c>
      <c r="C4" s="35">
        <f>SUM(C2:C3)</f>
        <v>6875</v>
      </c>
      <c r="D4" s="37" t="str">
        <f t="shared" si="0"/>
        <v/>
      </c>
      <c r="E4" s="33" t="str">
        <f>IF(C4=SUM(C8, C9, C10, C12),"PASS", "FAIL, C must equal F + G + H + J")</f>
        <v>PASS</v>
      </c>
      <c r="F4" s="60"/>
      <c r="G4" s="60"/>
    </row>
    <row r="5" spans="1:7" s="42" customFormat="1" ht="57.6" x14ac:dyDescent="0.45">
      <c r="A5" s="18" t="s">
        <v>15</v>
      </c>
      <c r="B5" s="3" t="s">
        <v>216</v>
      </c>
      <c r="C5" s="57">
        <v>0</v>
      </c>
      <c r="D5" s="37" t="str">
        <f t="shared" si="0"/>
        <v/>
      </c>
      <c r="E5" s="59"/>
      <c r="F5" s="60" t="s">
        <v>295</v>
      </c>
      <c r="G5" s="59" t="s">
        <v>517</v>
      </c>
    </row>
    <row r="6" spans="1:7" s="42" customFormat="1" x14ac:dyDescent="0.45">
      <c r="A6" s="18" t="s">
        <v>16</v>
      </c>
      <c r="B6" s="3" t="s">
        <v>581</v>
      </c>
      <c r="C6" s="57">
        <v>5</v>
      </c>
      <c r="D6" s="37" t="str">
        <f>IF(C6="","Please input value","")</f>
        <v/>
      </c>
      <c r="E6" s="59"/>
      <c r="F6" s="60" t="s">
        <v>293</v>
      </c>
      <c r="G6" s="59" t="s">
        <v>582</v>
      </c>
    </row>
    <row r="7" spans="1:7" x14ac:dyDescent="0.45">
      <c r="A7" s="2"/>
      <c r="B7" s="62"/>
      <c r="C7" s="34"/>
      <c r="D7" s="37"/>
      <c r="E7" s="33"/>
      <c r="F7" s="37"/>
      <c r="G7" s="33"/>
    </row>
    <row r="8" spans="1:7" ht="76.8" x14ac:dyDescent="0.45">
      <c r="A8" s="2" t="s">
        <v>17</v>
      </c>
      <c r="B8" s="3" t="s">
        <v>525</v>
      </c>
      <c r="C8" s="57">
        <v>6636</v>
      </c>
      <c r="D8" s="37" t="str">
        <f t="shared" si="0"/>
        <v/>
      </c>
      <c r="E8" s="33" t="str">
        <f>IF(AND(C8&lt;=SUM(C2:C3), C8 &gt;= C3),"PASS", "FAIL, F cannot be greater than C OR F cannot be smaller than B")</f>
        <v>PASS</v>
      </c>
      <c r="F8" s="37" t="s">
        <v>293</v>
      </c>
      <c r="G8" s="33" t="s">
        <v>578</v>
      </c>
    </row>
    <row r="9" spans="1:7" ht="38.4" x14ac:dyDescent="0.45">
      <c r="A9" s="2" t="s">
        <v>18</v>
      </c>
      <c r="B9" s="3" t="s">
        <v>526</v>
      </c>
      <c r="C9" s="57">
        <v>14</v>
      </c>
      <c r="D9" s="37" t="str">
        <f t="shared" si="0"/>
        <v/>
      </c>
      <c r="E9" s="33"/>
      <c r="F9" s="37" t="s">
        <v>293</v>
      </c>
      <c r="G9" s="33" t="s">
        <v>300</v>
      </c>
    </row>
    <row r="10" spans="1:7" s="42" customFormat="1" ht="53.4" customHeight="1" x14ac:dyDescent="0.45">
      <c r="A10" s="18" t="s">
        <v>19</v>
      </c>
      <c r="B10" s="3" t="s">
        <v>527</v>
      </c>
      <c r="C10" s="57">
        <v>1</v>
      </c>
      <c r="D10" s="37" t="str">
        <f t="shared" si="0"/>
        <v/>
      </c>
      <c r="E10" s="59"/>
      <c r="F10" s="37" t="s">
        <v>293</v>
      </c>
      <c r="G10" s="59" t="s">
        <v>518</v>
      </c>
    </row>
    <row r="11" spans="1:7" x14ac:dyDescent="0.45">
      <c r="A11" s="2" t="s">
        <v>20</v>
      </c>
      <c r="B11" s="3" t="s">
        <v>528</v>
      </c>
      <c r="C11" s="57">
        <v>20</v>
      </c>
      <c r="D11" s="37" t="str">
        <f t="shared" si="0"/>
        <v/>
      </c>
      <c r="E11" s="33"/>
      <c r="F11" s="37" t="s">
        <v>293</v>
      </c>
      <c r="G11" s="33" t="s">
        <v>302</v>
      </c>
    </row>
    <row r="12" spans="1:7" ht="38.4" x14ac:dyDescent="0.45">
      <c r="A12" s="2" t="s">
        <v>21</v>
      </c>
      <c r="B12" s="3" t="s">
        <v>529</v>
      </c>
      <c r="C12" s="57">
        <v>224</v>
      </c>
      <c r="D12" s="37" t="str">
        <f t="shared" si="0"/>
        <v/>
      </c>
      <c r="E12" s="33"/>
      <c r="F12" s="37" t="s">
        <v>293</v>
      </c>
      <c r="G12" s="33" t="s">
        <v>519</v>
      </c>
    </row>
    <row r="13" spans="1:7" x14ac:dyDescent="0.45">
      <c r="A13" s="2"/>
      <c r="B13" s="62"/>
      <c r="C13" s="34"/>
      <c r="D13" s="37"/>
      <c r="E13" s="33"/>
      <c r="F13" s="37"/>
      <c r="G13" s="33"/>
    </row>
    <row r="14" spans="1:7" x14ac:dyDescent="0.45">
      <c r="A14" s="2" t="s">
        <v>22</v>
      </c>
      <c r="B14" s="3" t="s">
        <v>532</v>
      </c>
      <c r="C14" s="35">
        <f>SUM(C15,C17)</f>
        <v>6613</v>
      </c>
      <c r="D14" s="37"/>
      <c r="E14" s="33"/>
      <c r="F14" s="60"/>
      <c r="G14" s="60"/>
    </row>
    <row r="15" spans="1:7" ht="57.6" x14ac:dyDescent="0.45">
      <c r="A15" s="2" t="s">
        <v>23</v>
      </c>
      <c r="B15" s="74" t="s">
        <v>530</v>
      </c>
      <c r="C15" s="57">
        <v>3957</v>
      </c>
      <c r="D15" s="37" t="str">
        <f t="shared" si="0"/>
        <v/>
      </c>
      <c r="E15" s="33"/>
      <c r="F15" s="37" t="s">
        <v>293</v>
      </c>
      <c r="G15" s="33" t="s">
        <v>304</v>
      </c>
    </row>
    <row r="16" spans="1:7" ht="76.8" x14ac:dyDescent="0.45">
      <c r="A16" s="18" t="s">
        <v>24</v>
      </c>
      <c r="B16" s="80" t="s">
        <v>286</v>
      </c>
      <c r="C16" s="57">
        <v>23</v>
      </c>
      <c r="D16" s="37" t="str">
        <f t="shared" si="0"/>
        <v/>
      </c>
      <c r="E16" s="59" t="str">
        <f>IF(C16&lt;C15,"PASS","FAIL, M must be less than L")</f>
        <v>PASS</v>
      </c>
      <c r="F16" s="37" t="s">
        <v>293</v>
      </c>
      <c r="G16" s="33" t="s">
        <v>305</v>
      </c>
    </row>
    <row r="17" spans="1:7" ht="57.6" x14ac:dyDescent="0.45">
      <c r="A17" s="2" t="s">
        <v>25</v>
      </c>
      <c r="B17" s="74" t="s">
        <v>531</v>
      </c>
      <c r="C17" s="57">
        <v>2656</v>
      </c>
      <c r="D17" s="37" t="str">
        <f t="shared" si="0"/>
        <v/>
      </c>
      <c r="E17" s="33"/>
      <c r="F17" s="37" t="s">
        <v>293</v>
      </c>
      <c r="G17" s="59" t="s">
        <v>520</v>
      </c>
    </row>
    <row r="18" spans="1:7" x14ac:dyDescent="0.45">
      <c r="A18" s="2" t="s">
        <v>26</v>
      </c>
      <c r="B18" s="3" t="s">
        <v>533</v>
      </c>
      <c r="C18" s="35">
        <f>SUM(C19:C20)</f>
        <v>23</v>
      </c>
      <c r="D18" s="37"/>
      <c r="E18" s="33"/>
      <c r="F18" s="60"/>
      <c r="G18" s="60"/>
    </row>
    <row r="19" spans="1:7" ht="57.6" x14ac:dyDescent="0.45">
      <c r="A19" s="2" t="s">
        <v>27</v>
      </c>
      <c r="B19" s="74" t="s">
        <v>534</v>
      </c>
      <c r="C19" s="57">
        <v>23</v>
      </c>
      <c r="D19" s="37" t="str">
        <f t="shared" si="0"/>
        <v/>
      </c>
      <c r="E19" s="33" t="str">
        <f>IF(C19=SUM(C24:C37),"PASS", "FAIL, P must equal the sum of T, U, V, W, X, Y, Z, AA, BB, CC, DD, EE, FF, GG")</f>
        <v>PASS</v>
      </c>
      <c r="F19" s="37" t="s">
        <v>293</v>
      </c>
      <c r="G19" s="33" t="s">
        <v>307</v>
      </c>
    </row>
    <row r="20" spans="1:7" ht="57.6" x14ac:dyDescent="0.45">
      <c r="A20" s="2" t="s">
        <v>28</v>
      </c>
      <c r="B20" s="74" t="s">
        <v>535</v>
      </c>
      <c r="C20" s="57">
        <v>0</v>
      </c>
      <c r="D20" s="37" t="str">
        <f t="shared" si="0"/>
        <v/>
      </c>
      <c r="E20" s="33"/>
      <c r="F20" s="37" t="s">
        <v>293</v>
      </c>
      <c r="G20" s="59" t="s">
        <v>521</v>
      </c>
    </row>
    <row r="21" spans="1:7" ht="38.4" x14ac:dyDescent="0.45">
      <c r="A21" s="2" t="s">
        <v>29</v>
      </c>
      <c r="B21" s="3" t="s">
        <v>525</v>
      </c>
      <c r="C21" s="35">
        <f>SUM(C14,C18)</f>
        <v>6636</v>
      </c>
      <c r="D21" s="37"/>
      <c r="E21" s="33" t="str">
        <f>IF(C21=C8,"PASS","FAIL, R must equal F")</f>
        <v>PASS</v>
      </c>
      <c r="F21" s="60"/>
      <c r="G21" s="60"/>
    </row>
    <row r="22" spans="1:7" x14ac:dyDescent="0.45">
      <c r="A22" s="2"/>
      <c r="B22" s="62"/>
      <c r="C22" s="34"/>
      <c r="D22" s="37"/>
      <c r="E22" s="33"/>
      <c r="F22" s="37"/>
      <c r="G22" s="33"/>
    </row>
    <row r="23" spans="1:7" x14ac:dyDescent="0.45">
      <c r="A23" s="2" t="s">
        <v>30</v>
      </c>
      <c r="B23" s="3" t="s">
        <v>52</v>
      </c>
      <c r="C23" s="35">
        <f>SUM(C24:C38)</f>
        <v>23</v>
      </c>
      <c r="D23" s="37"/>
      <c r="E23" s="33" t="str">
        <f>IF(C23=C19,"PASS","FAIL, S must equal P")</f>
        <v>PASS</v>
      </c>
      <c r="F23" s="60"/>
      <c r="G23" s="60"/>
    </row>
    <row r="24" spans="1:7" ht="38.4" x14ac:dyDescent="0.45">
      <c r="A24" s="2" t="s">
        <v>32</v>
      </c>
      <c r="B24" s="74" t="s">
        <v>265</v>
      </c>
      <c r="C24" s="57">
        <v>0</v>
      </c>
      <c r="D24" s="37" t="str">
        <f t="shared" si="0"/>
        <v/>
      </c>
      <c r="E24" s="33"/>
      <c r="F24" s="37" t="s">
        <v>293</v>
      </c>
      <c r="G24" s="33" t="s">
        <v>522</v>
      </c>
    </row>
    <row r="25" spans="1:7" ht="38.4" x14ac:dyDescent="0.45">
      <c r="A25" s="2" t="s">
        <v>34</v>
      </c>
      <c r="B25" s="74" t="s">
        <v>266</v>
      </c>
      <c r="C25" s="57">
        <v>2</v>
      </c>
      <c r="D25" s="37" t="str">
        <f t="shared" si="0"/>
        <v/>
      </c>
      <c r="E25" s="33"/>
      <c r="F25" s="37" t="s">
        <v>293</v>
      </c>
      <c r="G25" s="33" t="s">
        <v>310</v>
      </c>
    </row>
    <row r="26" spans="1:7" ht="38.4" x14ac:dyDescent="0.45">
      <c r="A26" s="2" t="s">
        <v>36</v>
      </c>
      <c r="B26" s="74" t="s">
        <v>267</v>
      </c>
      <c r="C26" s="57">
        <v>0</v>
      </c>
      <c r="D26" s="37" t="str">
        <f t="shared" si="0"/>
        <v/>
      </c>
      <c r="E26" s="33"/>
      <c r="F26" s="37" t="s">
        <v>293</v>
      </c>
      <c r="G26" s="33" t="s">
        <v>523</v>
      </c>
    </row>
    <row r="27" spans="1:7" x14ac:dyDescent="0.45">
      <c r="A27" s="18" t="s">
        <v>38</v>
      </c>
      <c r="B27" s="74" t="s">
        <v>268</v>
      </c>
      <c r="C27" s="57">
        <v>7</v>
      </c>
      <c r="D27" s="37" t="str">
        <f>IF(C27="","Please input value","")</f>
        <v/>
      </c>
      <c r="E27" s="33"/>
      <c r="F27" s="37" t="s">
        <v>293</v>
      </c>
      <c r="G27" s="33" t="s">
        <v>312</v>
      </c>
    </row>
    <row r="28" spans="1:7" x14ac:dyDescent="0.45">
      <c r="A28" s="18" t="s">
        <v>40</v>
      </c>
      <c r="B28" s="81" t="s">
        <v>72</v>
      </c>
      <c r="C28" s="57">
        <v>1</v>
      </c>
      <c r="D28" s="50" t="str">
        <f t="shared" si="0"/>
        <v/>
      </c>
      <c r="E28" s="59"/>
      <c r="F28" s="37" t="s">
        <v>293</v>
      </c>
      <c r="G28" s="33" t="s">
        <v>313</v>
      </c>
    </row>
    <row r="29" spans="1:7" ht="38.4" x14ac:dyDescent="0.45">
      <c r="A29" s="2" t="s">
        <v>42</v>
      </c>
      <c r="B29" s="74" t="s">
        <v>57</v>
      </c>
      <c r="C29" s="57">
        <v>6</v>
      </c>
      <c r="D29" s="37" t="str">
        <f t="shared" si="0"/>
        <v/>
      </c>
      <c r="E29" s="33"/>
      <c r="F29" s="37" t="s">
        <v>293</v>
      </c>
      <c r="G29" s="33" t="s">
        <v>314</v>
      </c>
    </row>
    <row r="30" spans="1:7" ht="38.4" x14ac:dyDescent="0.45">
      <c r="A30" s="18" t="s">
        <v>44</v>
      </c>
      <c r="B30" s="74" t="s">
        <v>59</v>
      </c>
      <c r="C30" s="57">
        <v>2</v>
      </c>
      <c r="D30" s="37" t="str">
        <f t="shared" si="0"/>
        <v/>
      </c>
      <c r="E30" s="33"/>
      <c r="F30" s="37" t="s">
        <v>293</v>
      </c>
      <c r="G30" s="33" t="s">
        <v>315</v>
      </c>
    </row>
    <row r="31" spans="1:7" ht="38.4" x14ac:dyDescent="0.45">
      <c r="A31" s="18" t="s">
        <v>46</v>
      </c>
      <c r="B31" s="74" t="s">
        <v>214</v>
      </c>
      <c r="C31" s="57">
        <v>2</v>
      </c>
      <c r="D31" s="50" t="str">
        <f t="shared" si="0"/>
        <v/>
      </c>
      <c r="E31" s="59"/>
      <c r="F31" s="37" t="s">
        <v>293</v>
      </c>
      <c r="G31" s="33" t="s">
        <v>316</v>
      </c>
    </row>
    <row r="32" spans="1:7" ht="38.4" x14ac:dyDescent="0.45">
      <c r="A32" s="18" t="s">
        <v>48</v>
      </c>
      <c r="B32" s="74" t="s">
        <v>63</v>
      </c>
      <c r="C32" s="57">
        <v>3</v>
      </c>
      <c r="D32" s="37" t="str">
        <f t="shared" si="0"/>
        <v/>
      </c>
      <c r="E32" s="59"/>
      <c r="F32" s="37" t="s">
        <v>293</v>
      </c>
      <c r="G32" s="33" t="s">
        <v>317</v>
      </c>
    </row>
    <row r="33" spans="1:7" ht="38.4" x14ac:dyDescent="0.45">
      <c r="A33" s="18" t="s">
        <v>50</v>
      </c>
      <c r="B33" s="74" t="s">
        <v>65</v>
      </c>
      <c r="C33" s="57">
        <v>0</v>
      </c>
      <c r="D33" s="37" t="str">
        <f t="shared" si="0"/>
        <v/>
      </c>
      <c r="E33" s="59"/>
      <c r="F33" s="37" t="s">
        <v>293</v>
      </c>
      <c r="G33" s="33" t="s">
        <v>318</v>
      </c>
    </row>
    <row r="34" spans="1:7" ht="38.4" x14ac:dyDescent="0.45">
      <c r="A34" s="18" t="s">
        <v>51</v>
      </c>
      <c r="B34" s="74" t="s">
        <v>278</v>
      </c>
      <c r="C34" s="57">
        <v>0</v>
      </c>
      <c r="D34" s="37" t="str">
        <f t="shared" si="0"/>
        <v/>
      </c>
      <c r="E34" s="59"/>
      <c r="F34" s="37" t="s">
        <v>293</v>
      </c>
      <c r="G34" s="33" t="s">
        <v>321</v>
      </c>
    </row>
    <row r="35" spans="1:7" ht="38.4" x14ac:dyDescent="0.45">
      <c r="A35" s="2" t="s">
        <v>53</v>
      </c>
      <c r="B35" s="74" t="s">
        <v>244</v>
      </c>
      <c r="C35" s="57">
        <v>0</v>
      </c>
      <c r="D35" s="37" t="str">
        <f t="shared" si="0"/>
        <v/>
      </c>
      <c r="E35" s="33"/>
      <c r="F35" s="37" t="s">
        <v>293</v>
      </c>
      <c r="G35" s="33" t="s">
        <v>319</v>
      </c>
    </row>
    <row r="36" spans="1:7" ht="38.4" x14ac:dyDescent="0.45">
      <c r="A36" s="2" t="s">
        <v>54</v>
      </c>
      <c r="B36" s="74" t="s">
        <v>68</v>
      </c>
      <c r="C36" s="57">
        <v>0</v>
      </c>
      <c r="D36" s="37" t="str">
        <f t="shared" si="0"/>
        <v/>
      </c>
      <c r="E36" s="33"/>
      <c r="F36" s="37" t="s">
        <v>293</v>
      </c>
      <c r="G36" s="33" t="s">
        <v>320</v>
      </c>
    </row>
    <row r="37" spans="1:7" ht="38.4" x14ac:dyDescent="0.45">
      <c r="A37" s="2" t="s">
        <v>55</v>
      </c>
      <c r="B37" s="74" t="s">
        <v>70</v>
      </c>
      <c r="C37" s="57">
        <v>0</v>
      </c>
      <c r="D37" s="37" t="str">
        <f t="shared" si="0"/>
        <v/>
      </c>
      <c r="E37" s="33"/>
      <c r="F37" s="37" t="s">
        <v>293</v>
      </c>
      <c r="G37" s="33" t="s">
        <v>399</v>
      </c>
    </row>
    <row r="38" spans="1:7" x14ac:dyDescent="0.45">
      <c r="A38" s="2"/>
      <c r="B38" s="63"/>
      <c r="C38" s="31"/>
      <c r="D38" s="37"/>
      <c r="E38" s="33"/>
      <c r="F38" s="37"/>
      <c r="G38" s="33"/>
    </row>
    <row r="39" spans="1:7" s="42" customFormat="1" x14ac:dyDescent="0.45">
      <c r="A39" s="2" t="s">
        <v>56</v>
      </c>
      <c r="B39" s="3" t="s">
        <v>97</v>
      </c>
      <c r="C39" s="35">
        <f>SUM(C23)</f>
        <v>23</v>
      </c>
      <c r="D39" s="37"/>
      <c r="E39" s="33" t="str">
        <f>IF(C39=C18,"PASS","FAIL, HH must equal O")</f>
        <v>PASS</v>
      </c>
      <c r="F39" s="60"/>
      <c r="G39" s="60"/>
    </row>
    <row r="40" spans="1:7" x14ac:dyDescent="0.45">
      <c r="A40" s="2"/>
      <c r="B40" s="62"/>
      <c r="C40" s="34"/>
      <c r="D40" s="37"/>
      <c r="E40" s="33"/>
      <c r="F40" s="2"/>
      <c r="G40" s="2"/>
    </row>
    <row r="41" spans="1:7" x14ac:dyDescent="0.45">
      <c r="A41" s="2"/>
      <c r="B41" s="64" t="s">
        <v>98</v>
      </c>
      <c r="C41" s="34"/>
      <c r="D41" s="37"/>
      <c r="E41" s="33" t="str">
        <f>IF(OR(COUNTIF(E2:E39,"*"&amp;"FAIL"&amp;"*"), COUNTIF(D2:D39,"*"&amp;"Please"&amp;"*")),"INCOMPLETE", "COMPLETE")</f>
        <v>COMPLETE</v>
      </c>
      <c r="F41" s="2"/>
      <c r="G41" s="2"/>
    </row>
    <row r="43" spans="1:7" x14ac:dyDescent="0.45">
      <c r="B43" s="5" t="s">
        <v>264</v>
      </c>
    </row>
    <row r="44" spans="1:7" x14ac:dyDescent="0.45">
      <c r="B44" s="6"/>
    </row>
  </sheetData>
  <sheetProtection algorithmName="SHA-512" hashValue="RiAXyT5jdqmJndYY3btjEfeBxpg/cNWFWFAcWwazCF6m9eVGRXsaS/wUuD9SEwC98yg2gU4rhZlHogtuHIEGmA==" saltValue="hb7TEQj2bdE4CguUQrcsgA==" spinCount="100000" sheet="1" selectLockedCells="1"/>
  <conditionalFormatting sqref="E8:E12 E19:E20 E14 E2:E6 E23:E38">
    <cfRule type="cellIs" dxfId="361" priority="42" stopIfTrue="1" operator="equal">
      <formula>"BAD"</formula>
    </cfRule>
    <cfRule type="cellIs" dxfId="360" priority="43" stopIfTrue="1" operator="equal">
      <formula>"GOOD"</formula>
    </cfRule>
  </conditionalFormatting>
  <conditionalFormatting sqref="E7">
    <cfRule type="containsText" dxfId="359" priority="40" stopIfTrue="1" operator="containsText" text="BAD">
      <formula>NOT(ISERROR(SEARCH("BAD",E7)))</formula>
    </cfRule>
  </conditionalFormatting>
  <conditionalFormatting sqref="E13:E14">
    <cfRule type="containsText" dxfId="358" priority="39" stopIfTrue="1" operator="containsText" text="BAD">
      <formula>NOT(ISERROR(SEARCH("BAD",E13)))</formula>
    </cfRule>
  </conditionalFormatting>
  <conditionalFormatting sqref="E22:E23">
    <cfRule type="containsText" dxfId="357" priority="38" stopIfTrue="1" operator="containsText" text="BAD">
      <formula>NOT(ISERROR(SEARCH("BAD",E22)))</formula>
    </cfRule>
  </conditionalFormatting>
  <conditionalFormatting sqref="E15:E18">
    <cfRule type="containsText" dxfId="356" priority="35" stopIfTrue="1" operator="containsText" text="BAD">
      <formula>NOT(ISERROR(SEARCH("BAD",E15)))</formula>
    </cfRule>
  </conditionalFormatting>
  <conditionalFormatting sqref="E15:E18">
    <cfRule type="cellIs" dxfId="355" priority="36" stopIfTrue="1" operator="equal">
      <formula>"BAD"</formula>
    </cfRule>
    <cfRule type="cellIs" dxfId="354" priority="37" stopIfTrue="1" operator="equal">
      <formula>"GOOD"</formula>
    </cfRule>
  </conditionalFormatting>
  <conditionalFormatting sqref="E18">
    <cfRule type="cellIs" dxfId="353" priority="33" stopIfTrue="1" operator="equal">
      <formula>"BAD"</formula>
    </cfRule>
    <cfRule type="cellIs" dxfId="352" priority="34" stopIfTrue="1" operator="equal">
      <formula>"GOOD"</formula>
    </cfRule>
  </conditionalFormatting>
  <conditionalFormatting sqref="E18">
    <cfRule type="containsText" dxfId="351" priority="32" stopIfTrue="1" operator="containsText" text="BAD">
      <formula>NOT(ISERROR(SEARCH("BAD",E18)))</formula>
    </cfRule>
  </conditionalFormatting>
  <conditionalFormatting sqref="E39">
    <cfRule type="containsText" dxfId="350" priority="29" stopIfTrue="1" operator="containsText" text="BAD">
      <formula>NOT(ISERROR(SEARCH("BAD",E39)))</formula>
    </cfRule>
  </conditionalFormatting>
  <conditionalFormatting sqref="E39">
    <cfRule type="cellIs" dxfId="349" priority="30" stopIfTrue="1" operator="equal">
      <formula>"BAD"</formula>
    </cfRule>
    <cfRule type="cellIs" dxfId="348" priority="31" stopIfTrue="1" operator="equal">
      <formula>"GOOD"</formula>
    </cfRule>
  </conditionalFormatting>
  <conditionalFormatting sqref="E40">
    <cfRule type="containsText" dxfId="347" priority="25" operator="containsText" text="BAD">
      <formula>NOT(ISERROR(SEARCH("BAD",E40)))</formula>
    </cfRule>
  </conditionalFormatting>
  <conditionalFormatting sqref="E21">
    <cfRule type="containsText" dxfId="346" priority="19" stopIfTrue="1" operator="containsText" text="BAD">
      <formula>NOT(ISERROR(SEARCH("BAD",E21)))</formula>
    </cfRule>
  </conditionalFormatting>
  <conditionalFormatting sqref="E21">
    <cfRule type="cellIs" dxfId="345" priority="20" stopIfTrue="1" operator="equal">
      <formula>"BAD"</formula>
    </cfRule>
    <cfRule type="cellIs" dxfId="344" priority="21" stopIfTrue="1" operator="equal">
      <formula>"GOOD"</formula>
    </cfRule>
  </conditionalFormatting>
  <conditionalFormatting sqref="B39:B41 B2:B37">
    <cfRule type="expression" dxfId="343" priority="18">
      <formula>MOD(ROW(),2)=0</formula>
    </cfRule>
  </conditionalFormatting>
  <conditionalFormatting sqref="D2:D39 F2:F13">
    <cfRule type="containsText" dxfId="342" priority="11" operator="containsText" text="Please">
      <formula>NOT(ISERROR(SEARCH("Please",D2)))</formula>
    </cfRule>
  </conditionalFormatting>
  <conditionalFormatting sqref="E2:E39">
    <cfRule type="containsText" dxfId="341" priority="9" operator="containsText" text="FAIL">
      <formula>NOT(ISERROR(SEARCH("FAIL",E2)))</formula>
    </cfRule>
    <cfRule type="cellIs" dxfId="340" priority="10" operator="equal">
      <formula>"PASS"</formula>
    </cfRule>
  </conditionalFormatting>
  <conditionalFormatting sqref="E41">
    <cfRule type="cellIs" dxfId="339" priority="7" operator="equal">
      <formula>"COMPLETE"</formula>
    </cfRule>
    <cfRule type="containsText" dxfId="338" priority="8" operator="containsText" text="INCOMPLETE">
      <formula>NOT(ISERROR(SEARCH("INCOMPLETE",E41)))</formula>
    </cfRule>
  </conditionalFormatting>
  <conditionalFormatting sqref="F15:F17 F19:F20 F22 F24:F38">
    <cfRule type="containsText" dxfId="337" priority="6" operator="containsText" text="Please">
      <formula>NOT(ISERROR(SEARCH("Please",F15)))</formula>
    </cfRule>
  </conditionalFormatting>
  <conditionalFormatting sqref="F14">
    <cfRule type="containsText" dxfId="336" priority="5" operator="containsText" text="Please">
      <formula>NOT(ISERROR(SEARCH("Please",F14)))</formula>
    </cfRule>
  </conditionalFormatting>
  <conditionalFormatting sqref="F18">
    <cfRule type="containsText" dxfId="335" priority="4" operator="containsText" text="Please">
      <formula>NOT(ISERROR(SEARCH("Please",F18)))</formula>
    </cfRule>
  </conditionalFormatting>
  <conditionalFormatting sqref="F21">
    <cfRule type="containsText" dxfId="334" priority="3" operator="containsText" text="Please">
      <formula>NOT(ISERROR(SEARCH("Please",F21)))</formula>
    </cfRule>
  </conditionalFormatting>
  <conditionalFormatting sqref="F23">
    <cfRule type="containsText" dxfId="333" priority="2" operator="containsText" text="Please">
      <formula>NOT(ISERROR(SEARCH("Please",F23)))</formula>
    </cfRule>
  </conditionalFormatting>
  <conditionalFormatting sqref="F39">
    <cfRule type="containsText" dxfId="332" priority="1" operator="containsText" text="Please">
      <formula>NOT(ISERROR(SEARCH("Please",F39)))</formula>
    </cfRule>
  </conditionalFormatting>
  <pageMargins left="0.7" right="0.7" top="1.125" bottom="0.75" header="0.3" footer="0.3"/>
  <pageSetup scale="45" fitToHeight="0" orientation="landscape" r:id="rId1"/>
  <headerFooter>
    <oddHeader>&amp;L&amp;G&amp;C&amp;"Segoe UI,Bold"&amp;14Non-UOCAVA Absentee Report
&amp;12November 8, 2022 General Election</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38"/>
  <sheetViews>
    <sheetView view="pageLayout" zoomScale="80" zoomScaleNormal="70" zoomScalePageLayoutView="80" workbookViewId="0">
      <selection activeCell="C13" sqref="C13:D13"/>
    </sheetView>
  </sheetViews>
  <sheetFormatPr defaultColWidth="8.6640625" defaultRowHeight="19.2" x14ac:dyDescent="0.45"/>
  <cols>
    <col min="1" max="1" width="5.88671875" style="1" bestFit="1" customWidth="1"/>
    <col min="2" max="2" width="87.109375" style="5" customWidth="1"/>
    <col min="3" max="3" width="27.44140625" style="42" customWidth="1"/>
    <col min="4" max="4" width="67.109375" style="1" customWidth="1"/>
    <col min="5" max="16384" width="8.6640625" style="1"/>
  </cols>
  <sheetData>
    <row r="1" spans="1:4" x14ac:dyDescent="0.45">
      <c r="A1" s="2"/>
      <c r="B1" s="4"/>
      <c r="C1" s="40" t="s">
        <v>291</v>
      </c>
      <c r="D1" s="39" t="s">
        <v>292</v>
      </c>
    </row>
    <row r="2" spans="1:4" ht="30.6" customHeight="1" x14ac:dyDescent="0.45">
      <c r="A2" s="2" t="s">
        <v>12</v>
      </c>
      <c r="B2" s="3" t="s">
        <v>289</v>
      </c>
      <c r="C2" s="37" t="s">
        <v>293</v>
      </c>
      <c r="D2" s="33" t="s">
        <v>296</v>
      </c>
    </row>
    <row r="3" spans="1:4" s="42" customFormat="1" ht="30.6" customHeight="1" x14ac:dyDescent="0.45">
      <c r="A3" s="18" t="s">
        <v>13</v>
      </c>
      <c r="B3" s="3" t="s">
        <v>290</v>
      </c>
      <c r="C3" s="50" t="s">
        <v>293</v>
      </c>
      <c r="D3" s="59" t="s">
        <v>297</v>
      </c>
    </row>
    <row r="4" spans="1:4" ht="30.6" customHeight="1" x14ac:dyDescent="0.45">
      <c r="A4" s="2" t="s">
        <v>14</v>
      </c>
      <c r="B4" s="3" t="s">
        <v>215</v>
      </c>
      <c r="C4" s="60"/>
      <c r="D4" s="60"/>
    </row>
    <row r="5" spans="1:4" s="42" customFormat="1" ht="30.6" customHeight="1" x14ac:dyDescent="0.45">
      <c r="A5" s="18" t="s">
        <v>15</v>
      </c>
      <c r="B5" s="3" t="s">
        <v>216</v>
      </c>
      <c r="C5" s="60" t="s">
        <v>295</v>
      </c>
      <c r="D5" s="59" t="s">
        <v>298</v>
      </c>
    </row>
    <row r="6" spans="1:4" ht="30.6" customHeight="1" x14ac:dyDescent="0.45">
      <c r="A6" s="2"/>
      <c r="B6" s="4"/>
      <c r="C6" s="37"/>
      <c r="D6" s="33"/>
    </row>
    <row r="7" spans="1:4" ht="49.5" customHeight="1" x14ac:dyDescent="0.45">
      <c r="A7" s="2" t="s">
        <v>16</v>
      </c>
      <c r="B7" s="3" t="s">
        <v>31</v>
      </c>
      <c r="C7" s="37" t="s">
        <v>293</v>
      </c>
      <c r="D7" s="33" t="s">
        <v>299</v>
      </c>
    </row>
    <row r="8" spans="1:4" ht="30.6" customHeight="1" x14ac:dyDescent="0.45">
      <c r="A8" s="2" t="s">
        <v>17</v>
      </c>
      <c r="B8" s="3" t="s">
        <v>33</v>
      </c>
      <c r="C8" s="37" t="s">
        <v>293</v>
      </c>
      <c r="D8" s="33" t="s">
        <v>300</v>
      </c>
    </row>
    <row r="9" spans="1:4" s="42" customFormat="1" ht="30.6" customHeight="1" x14ac:dyDescent="0.45">
      <c r="A9" s="18" t="s">
        <v>18</v>
      </c>
      <c r="B9" s="3" t="s">
        <v>242</v>
      </c>
      <c r="C9" s="37" t="s">
        <v>293</v>
      </c>
      <c r="D9" s="59" t="s">
        <v>301</v>
      </c>
    </row>
    <row r="10" spans="1:4" ht="30.6" customHeight="1" x14ac:dyDescent="0.45">
      <c r="A10" s="2" t="s">
        <v>19</v>
      </c>
      <c r="B10" s="3" t="s">
        <v>35</v>
      </c>
      <c r="C10" s="37" t="s">
        <v>293</v>
      </c>
      <c r="D10" s="33" t="s">
        <v>302</v>
      </c>
    </row>
    <row r="11" spans="1:4" ht="30.6" customHeight="1" x14ac:dyDescent="0.45">
      <c r="A11" s="2" t="s">
        <v>20</v>
      </c>
      <c r="B11" s="3" t="s">
        <v>37</v>
      </c>
      <c r="C11" s="37" t="s">
        <v>293</v>
      </c>
      <c r="D11" s="33" t="s">
        <v>303</v>
      </c>
    </row>
    <row r="12" spans="1:4" ht="30.6" customHeight="1" x14ac:dyDescent="0.45">
      <c r="A12" s="2"/>
      <c r="B12" s="4"/>
      <c r="C12" s="37"/>
      <c r="D12" s="33"/>
    </row>
    <row r="13" spans="1:4" ht="30.6" customHeight="1" x14ac:dyDescent="0.45">
      <c r="A13" s="2" t="s">
        <v>21</v>
      </c>
      <c r="B13" s="3" t="s">
        <v>39</v>
      </c>
      <c r="C13" s="60"/>
      <c r="D13" s="60"/>
    </row>
    <row r="14" spans="1:4" ht="30.6" customHeight="1" x14ac:dyDescent="0.45">
      <c r="A14" s="2" t="s">
        <v>22</v>
      </c>
      <c r="B14" s="8" t="s">
        <v>41</v>
      </c>
      <c r="C14" s="37" t="s">
        <v>293</v>
      </c>
      <c r="D14" s="33" t="s">
        <v>304</v>
      </c>
    </row>
    <row r="15" spans="1:4" ht="67.5" customHeight="1" x14ac:dyDescent="0.45">
      <c r="A15" s="18" t="s">
        <v>23</v>
      </c>
      <c r="B15" s="49" t="s">
        <v>286</v>
      </c>
      <c r="C15" s="37" t="s">
        <v>293</v>
      </c>
      <c r="D15" s="33" t="s">
        <v>305</v>
      </c>
    </row>
    <row r="16" spans="1:4" ht="30.6" customHeight="1" x14ac:dyDescent="0.45">
      <c r="A16" s="2" t="s">
        <v>24</v>
      </c>
      <c r="B16" s="8" t="s">
        <v>43</v>
      </c>
      <c r="C16" s="37" t="s">
        <v>293</v>
      </c>
      <c r="D16" s="59" t="s">
        <v>306</v>
      </c>
    </row>
    <row r="17" spans="1:4" ht="30.6" customHeight="1" x14ac:dyDescent="0.45">
      <c r="A17" s="2" t="s">
        <v>25</v>
      </c>
      <c r="B17" s="3" t="s">
        <v>45</v>
      </c>
      <c r="C17" s="60" t="s">
        <v>294</v>
      </c>
      <c r="D17" s="60" t="s">
        <v>294</v>
      </c>
    </row>
    <row r="18" spans="1:4" ht="30.6" customHeight="1" x14ac:dyDescent="0.45">
      <c r="A18" s="2" t="s">
        <v>26</v>
      </c>
      <c r="B18" s="8" t="s">
        <v>47</v>
      </c>
      <c r="C18" s="37" t="s">
        <v>293</v>
      </c>
      <c r="D18" s="33" t="s">
        <v>307</v>
      </c>
    </row>
    <row r="19" spans="1:4" ht="30.6" customHeight="1" x14ac:dyDescent="0.45">
      <c r="A19" s="2" t="s">
        <v>27</v>
      </c>
      <c r="B19" s="8" t="s">
        <v>49</v>
      </c>
      <c r="C19" s="37" t="s">
        <v>293</v>
      </c>
      <c r="D19" s="59" t="s">
        <v>308</v>
      </c>
    </row>
    <row r="20" spans="1:4" ht="30.6" customHeight="1" x14ac:dyDescent="0.45">
      <c r="A20" s="2" t="s">
        <v>28</v>
      </c>
      <c r="B20" s="3" t="s">
        <v>31</v>
      </c>
      <c r="C20" s="60" t="s">
        <v>294</v>
      </c>
      <c r="D20" s="60" t="s">
        <v>294</v>
      </c>
    </row>
    <row r="21" spans="1:4" ht="30.6" customHeight="1" x14ac:dyDescent="0.45">
      <c r="A21" s="2"/>
      <c r="B21" s="4"/>
      <c r="C21" s="37"/>
      <c r="D21" s="33"/>
    </row>
    <row r="22" spans="1:4" ht="30.6" customHeight="1" x14ac:dyDescent="0.45">
      <c r="A22" s="2" t="s">
        <v>29</v>
      </c>
      <c r="B22" s="3" t="s">
        <v>52</v>
      </c>
      <c r="C22" s="60" t="s">
        <v>294</v>
      </c>
      <c r="D22" s="60" t="s">
        <v>294</v>
      </c>
    </row>
    <row r="23" spans="1:4" ht="30.6" customHeight="1" x14ac:dyDescent="0.45">
      <c r="A23" s="2" t="s">
        <v>30</v>
      </c>
      <c r="B23" s="8" t="s">
        <v>265</v>
      </c>
      <c r="C23" s="37" t="s">
        <v>293</v>
      </c>
      <c r="D23" s="33" t="s">
        <v>309</v>
      </c>
    </row>
    <row r="24" spans="1:4" ht="44.1" customHeight="1" x14ac:dyDescent="0.45">
      <c r="A24" s="2" t="s">
        <v>32</v>
      </c>
      <c r="B24" s="8" t="s">
        <v>266</v>
      </c>
      <c r="C24" s="37" t="s">
        <v>293</v>
      </c>
      <c r="D24" s="33" t="s">
        <v>310</v>
      </c>
    </row>
    <row r="25" spans="1:4" ht="44.1" customHeight="1" x14ac:dyDescent="0.45">
      <c r="A25" s="2" t="s">
        <v>34</v>
      </c>
      <c r="B25" s="8" t="s">
        <v>267</v>
      </c>
      <c r="C25" s="37" t="s">
        <v>293</v>
      </c>
      <c r="D25" s="33" t="s">
        <v>311</v>
      </c>
    </row>
    <row r="26" spans="1:4" ht="30.6" customHeight="1" x14ac:dyDescent="0.45">
      <c r="A26" s="18" t="s">
        <v>36</v>
      </c>
      <c r="B26" s="8" t="s">
        <v>268</v>
      </c>
      <c r="C26" s="37" t="s">
        <v>293</v>
      </c>
      <c r="D26" s="33" t="s">
        <v>312</v>
      </c>
    </row>
    <row r="27" spans="1:4" ht="30.6" customHeight="1" x14ac:dyDescent="0.45">
      <c r="A27" s="18" t="s">
        <v>38</v>
      </c>
      <c r="B27" s="56" t="s">
        <v>72</v>
      </c>
      <c r="C27" s="37" t="s">
        <v>293</v>
      </c>
      <c r="D27" s="33" t="s">
        <v>313</v>
      </c>
    </row>
    <row r="28" spans="1:4" ht="30.6" customHeight="1" x14ac:dyDescent="0.45">
      <c r="A28" s="2" t="s">
        <v>40</v>
      </c>
      <c r="B28" s="8" t="s">
        <v>57</v>
      </c>
      <c r="C28" s="37" t="s">
        <v>293</v>
      </c>
      <c r="D28" s="33" t="s">
        <v>314</v>
      </c>
    </row>
    <row r="29" spans="1:4" ht="30.6" customHeight="1" x14ac:dyDescent="0.45">
      <c r="A29" s="18" t="s">
        <v>42</v>
      </c>
      <c r="B29" s="8" t="s">
        <v>59</v>
      </c>
      <c r="C29" s="37" t="s">
        <v>293</v>
      </c>
      <c r="D29" s="33" t="s">
        <v>315</v>
      </c>
    </row>
    <row r="30" spans="1:4" ht="30.6" customHeight="1" x14ac:dyDescent="0.45">
      <c r="A30" s="42" t="s">
        <v>44</v>
      </c>
      <c r="B30" s="8" t="s">
        <v>214</v>
      </c>
      <c r="C30" s="37" t="s">
        <v>293</v>
      </c>
      <c r="D30" s="33" t="s">
        <v>316</v>
      </c>
    </row>
    <row r="31" spans="1:4" ht="30.6" customHeight="1" x14ac:dyDescent="0.45">
      <c r="A31" s="18" t="s">
        <v>46</v>
      </c>
      <c r="B31" s="8" t="s">
        <v>63</v>
      </c>
      <c r="C31" s="37" t="s">
        <v>293</v>
      </c>
      <c r="D31" s="33" t="s">
        <v>317</v>
      </c>
    </row>
    <row r="32" spans="1:4" ht="30.6" customHeight="1" x14ac:dyDescent="0.45">
      <c r="A32" s="18" t="s">
        <v>48</v>
      </c>
      <c r="B32" s="8" t="s">
        <v>65</v>
      </c>
      <c r="C32" s="37" t="s">
        <v>293</v>
      </c>
      <c r="D32" s="33" t="s">
        <v>318</v>
      </c>
    </row>
    <row r="33" spans="1:4" ht="37.5" customHeight="1" x14ac:dyDescent="0.45">
      <c r="A33" s="18" t="s">
        <v>50</v>
      </c>
      <c r="B33" s="8" t="s">
        <v>278</v>
      </c>
      <c r="C33" s="37" t="s">
        <v>293</v>
      </c>
      <c r="D33" s="33" t="s">
        <v>321</v>
      </c>
    </row>
    <row r="34" spans="1:4" ht="37.5" customHeight="1" x14ac:dyDescent="0.45">
      <c r="A34" s="2" t="s">
        <v>51</v>
      </c>
      <c r="B34" s="8" t="s">
        <v>244</v>
      </c>
      <c r="C34" s="37" t="s">
        <v>293</v>
      </c>
      <c r="D34" s="33" t="s">
        <v>319</v>
      </c>
    </row>
    <row r="35" spans="1:4" ht="30.6" customHeight="1" x14ac:dyDescent="0.45">
      <c r="A35" s="2" t="s">
        <v>53</v>
      </c>
      <c r="B35" s="8" t="s">
        <v>68</v>
      </c>
      <c r="C35" s="37" t="s">
        <v>293</v>
      </c>
      <c r="D35" s="33" t="s">
        <v>320</v>
      </c>
    </row>
    <row r="36" spans="1:4" ht="30.6" customHeight="1" x14ac:dyDescent="0.45">
      <c r="A36" s="2" t="s">
        <v>54</v>
      </c>
      <c r="B36" s="8" t="s">
        <v>70</v>
      </c>
      <c r="C36" s="37" t="s">
        <v>293</v>
      </c>
      <c r="D36" s="33" t="s">
        <v>399</v>
      </c>
    </row>
    <row r="37" spans="1:4" ht="30.6" customHeight="1" x14ac:dyDescent="0.45">
      <c r="A37" s="2"/>
      <c r="B37" s="2"/>
      <c r="C37" s="37"/>
      <c r="D37" s="33"/>
    </row>
    <row r="38" spans="1:4" s="42" customFormat="1" ht="30.6" customHeight="1" x14ac:dyDescent="0.45">
      <c r="A38" s="2" t="s">
        <v>55</v>
      </c>
      <c r="B38" s="3" t="s">
        <v>97</v>
      </c>
      <c r="C38" s="60" t="s">
        <v>294</v>
      </c>
      <c r="D38" s="60" t="s">
        <v>294</v>
      </c>
    </row>
  </sheetData>
  <sheetProtection selectLockedCells="1"/>
  <conditionalFormatting sqref="B38 B2:B36">
    <cfRule type="expression" dxfId="331" priority="17">
      <formula>MOD(ROW(),2)=0</formula>
    </cfRule>
  </conditionalFormatting>
  <conditionalFormatting sqref="C2:C12 C14:C16 C18:C19 C21 C23:C37">
    <cfRule type="containsText" dxfId="330" priority="16" operator="containsText" text="Please">
      <formula>NOT(ISERROR(SEARCH("Please",C2)))</formula>
    </cfRule>
  </conditionalFormatting>
  <conditionalFormatting sqref="C13">
    <cfRule type="containsText" dxfId="329" priority="10" operator="containsText" text="Please">
      <formula>NOT(ISERROR(SEARCH("Please",C13)))</formula>
    </cfRule>
  </conditionalFormatting>
  <conditionalFormatting sqref="C17">
    <cfRule type="containsText" dxfId="328" priority="8" operator="containsText" text="Please">
      <formula>NOT(ISERROR(SEARCH("Please",C17)))</formula>
    </cfRule>
  </conditionalFormatting>
  <conditionalFormatting sqref="C20">
    <cfRule type="containsText" dxfId="327" priority="6" operator="containsText" text="Please">
      <formula>NOT(ISERROR(SEARCH("Please",C20)))</formula>
    </cfRule>
  </conditionalFormatting>
  <conditionalFormatting sqref="C22">
    <cfRule type="containsText" dxfId="326" priority="4" operator="containsText" text="Please">
      <formula>NOT(ISERROR(SEARCH("Please",C22)))</formula>
    </cfRule>
  </conditionalFormatting>
  <conditionalFormatting sqref="C38">
    <cfRule type="containsText" dxfId="325" priority="2" operator="containsText" text="Please">
      <formula>NOT(ISERROR(SEARCH("Please",C38)))</formula>
    </cfRule>
  </conditionalFormatting>
  <pageMargins left="0.7" right="0.7" top="1.125" bottom="0.75" header="0.3" footer="0.3"/>
  <pageSetup scale="97" fitToHeight="0" orientation="portrait" r:id="rId1"/>
  <headerFooter>
    <oddHeader>&amp;L&amp;G&amp;C&amp;"Segoe UI,Bold"&amp;14Non-UOCAVA Absentee Report
&amp;12November 2, 2021 General/Special Congressional Elections</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6"/>
  <sheetViews>
    <sheetView view="pageLayout" zoomScaleNormal="100" workbookViewId="0">
      <selection sqref="A1:A6"/>
    </sheetView>
  </sheetViews>
  <sheetFormatPr defaultRowHeight="14.4" x14ac:dyDescent="0.3"/>
  <cols>
    <col min="1" max="1" width="115" style="13" customWidth="1"/>
  </cols>
  <sheetData>
    <row r="1" spans="1:1" ht="16.8" x14ac:dyDescent="0.4">
      <c r="A1" s="14" t="s">
        <v>172</v>
      </c>
    </row>
    <row r="2" spans="1:1" ht="50.4" x14ac:dyDescent="0.4">
      <c r="A2" s="15" t="s">
        <v>247</v>
      </c>
    </row>
    <row r="3" spans="1:1" ht="117.6" x14ac:dyDescent="0.4">
      <c r="A3" s="15" t="s">
        <v>590</v>
      </c>
    </row>
    <row r="4" spans="1:1" ht="33.6" x14ac:dyDescent="0.4">
      <c r="A4" s="15" t="s">
        <v>275</v>
      </c>
    </row>
    <row r="5" spans="1:1" ht="50.4" x14ac:dyDescent="0.4">
      <c r="A5" s="15" t="s">
        <v>284</v>
      </c>
    </row>
    <row r="6" spans="1:1" ht="100.8" x14ac:dyDescent="0.4">
      <c r="A6" s="15" t="s">
        <v>282</v>
      </c>
    </row>
  </sheetData>
  <sheetProtection algorithmName="SHA-512" hashValue="gYU/giz3chpPXE2xGTjJgDTUYgyZLyUTV1g1wkU8duLI0KbU0UzNhYSz3sbZWkBPO+gZLjvrWnUvl/PDS/IU2w==" saltValue="uah7uqJr2seRt0uWQppKBg==" spinCount="100000" sheet="1" selectLockedCells="1"/>
  <printOptions horizontalCentered="1"/>
  <pageMargins left="0.7" right="0.7" top="1.1041666666666701" bottom="0.75" header="0.3" footer="0.3"/>
  <pageSetup fitToHeight="0" orientation="landscape" r:id="rId1"/>
  <headerFooter>
    <oddHeader>&amp;L&amp;G&amp;C&amp;"Segoe UI,Bold"&amp;14UOCAVA Absentee Report Instructions
&amp;12November 8, 2022 General Election</oddHead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115"/>
  <sheetViews>
    <sheetView view="pageLayout" topLeftCell="A73" zoomScale="70" zoomScaleNormal="70" zoomScalePageLayoutView="70" workbookViewId="0">
      <selection activeCell="C110" sqref="C110"/>
    </sheetView>
  </sheetViews>
  <sheetFormatPr defaultRowHeight="19.2" x14ac:dyDescent="0.45"/>
  <cols>
    <col min="1" max="1" width="9.44140625" style="1" customWidth="1"/>
    <col min="2" max="2" width="80" style="1" customWidth="1"/>
    <col min="3" max="3" width="9.88671875" style="1" bestFit="1" customWidth="1"/>
    <col min="4" max="4" width="24.6640625" style="42" customWidth="1"/>
    <col min="5" max="5" width="39.44140625" style="66" customWidth="1"/>
    <col min="6" max="6" width="18.6640625" customWidth="1"/>
    <col min="7" max="7" width="55.109375" customWidth="1"/>
  </cols>
  <sheetData>
    <row r="1" spans="1:7" x14ac:dyDescent="0.3">
      <c r="A1" s="68"/>
      <c r="B1" s="68"/>
      <c r="C1" s="39" t="s">
        <v>174</v>
      </c>
      <c r="D1" s="40" t="s">
        <v>187</v>
      </c>
      <c r="E1" s="61" t="s">
        <v>175</v>
      </c>
      <c r="F1" s="40" t="s">
        <v>291</v>
      </c>
      <c r="G1" s="61" t="s">
        <v>292</v>
      </c>
    </row>
    <row r="2" spans="1:7" x14ac:dyDescent="0.3">
      <c r="A2" s="68" t="s">
        <v>12</v>
      </c>
      <c r="B2" s="69" t="s">
        <v>192</v>
      </c>
      <c r="C2" s="36">
        <f>SUM(C3,C6)</f>
        <v>25</v>
      </c>
      <c r="D2" s="40"/>
      <c r="E2" s="61"/>
      <c r="F2" s="60"/>
      <c r="G2" s="60"/>
    </row>
    <row r="3" spans="1:7" x14ac:dyDescent="0.3">
      <c r="A3" s="68" t="s">
        <v>13</v>
      </c>
      <c r="B3" s="75" t="s">
        <v>193</v>
      </c>
      <c r="C3" s="36">
        <f>SUM(C4:C5)</f>
        <v>24</v>
      </c>
      <c r="D3" s="40"/>
      <c r="E3" s="61"/>
      <c r="F3" s="60"/>
      <c r="G3" s="60"/>
    </row>
    <row r="4" spans="1:7" ht="38.4" x14ac:dyDescent="0.3">
      <c r="A4" s="68" t="s">
        <v>14</v>
      </c>
      <c r="B4" s="76" t="s">
        <v>536</v>
      </c>
      <c r="C4" s="57">
        <v>12</v>
      </c>
      <c r="D4" s="37" t="str">
        <f>IF(C4="","Please input value", "")</f>
        <v/>
      </c>
      <c r="E4" s="61"/>
      <c r="F4" s="37" t="s">
        <v>293</v>
      </c>
      <c r="G4" s="33" t="s">
        <v>458</v>
      </c>
    </row>
    <row r="5" spans="1:7" ht="38.4" x14ac:dyDescent="0.3">
      <c r="A5" s="68" t="s">
        <v>15</v>
      </c>
      <c r="B5" s="76" t="s">
        <v>537</v>
      </c>
      <c r="C5" s="57">
        <v>12</v>
      </c>
      <c r="D5" s="37" t="str">
        <f>IF(C5="","Please input value", "")</f>
        <v/>
      </c>
      <c r="E5" s="61"/>
      <c r="F5" s="37" t="s">
        <v>293</v>
      </c>
      <c r="G5" s="33" t="s">
        <v>459</v>
      </c>
    </row>
    <row r="6" spans="1:7" x14ac:dyDescent="0.3">
      <c r="A6" s="68" t="s">
        <v>16</v>
      </c>
      <c r="B6" s="75" t="s">
        <v>196</v>
      </c>
      <c r="C6" s="35">
        <f>SUM(C7:C8)</f>
        <v>1</v>
      </c>
      <c r="D6" s="37"/>
      <c r="E6" s="61"/>
      <c r="F6" s="60"/>
      <c r="G6" s="60"/>
    </row>
    <row r="7" spans="1:7" ht="38.4" x14ac:dyDescent="0.3">
      <c r="A7" s="68" t="s">
        <v>17</v>
      </c>
      <c r="B7" s="76" t="s">
        <v>538</v>
      </c>
      <c r="C7" s="57">
        <v>0</v>
      </c>
      <c r="D7" s="37" t="str">
        <f>IF(C7="","Please input value", "")</f>
        <v/>
      </c>
      <c r="E7" s="61"/>
      <c r="F7" s="37" t="s">
        <v>293</v>
      </c>
      <c r="G7" s="33" t="s">
        <v>460</v>
      </c>
    </row>
    <row r="8" spans="1:7" ht="38.4" x14ac:dyDescent="0.3">
      <c r="A8" s="68" t="s">
        <v>18</v>
      </c>
      <c r="B8" s="76" t="s">
        <v>539</v>
      </c>
      <c r="C8" s="57">
        <v>1</v>
      </c>
      <c r="D8" s="37" t="str">
        <f>IF(C8="","Please input value", "")</f>
        <v/>
      </c>
      <c r="E8" s="61"/>
      <c r="F8" s="37" t="s">
        <v>293</v>
      </c>
      <c r="G8" s="33" t="s">
        <v>461</v>
      </c>
    </row>
    <row r="9" spans="1:7" x14ac:dyDescent="0.3">
      <c r="A9" s="68" t="s">
        <v>19</v>
      </c>
      <c r="B9" s="70" t="s">
        <v>199</v>
      </c>
      <c r="C9" s="57">
        <v>0</v>
      </c>
      <c r="D9" s="37" t="str">
        <f>IF(C9="","Please input value", "")</f>
        <v/>
      </c>
      <c r="E9" s="61"/>
      <c r="F9" s="60"/>
      <c r="G9" s="60"/>
    </row>
    <row r="10" spans="1:7" x14ac:dyDescent="0.3">
      <c r="A10" s="68" t="s">
        <v>20</v>
      </c>
      <c r="B10" s="69" t="s">
        <v>200</v>
      </c>
      <c r="C10" s="36">
        <f>SUM(C11,C14)</f>
        <v>5</v>
      </c>
      <c r="D10" s="37"/>
      <c r="E10" s="61"/>
      <c r="F10" s="60"/>
      <c r="G10" s="60"/>
    </row>
    <row r="11" spans="1:7" x14ac:dyDescent="0.3">
      <c r="A11" s="68" t="s">
        <v>21</v>
      </c>
      <c r="B11" s="75" t="s">
        <v>201</v>
      </c>
      <c r="C11" s="36">
        <f>SUM(C12:C13)</f>
        <v>5</v>
      </c>
      <c r="D11" s="37"/>
      <c r="E11" s="61"/>
      <c r="F11" s="60"/>
      <c r="G11" s="60"/>
    </row>
    <row r="12" spans="1:7" ht="38.4" x14ac:dyDescent="0.3">
      <c r="A12" s="68" t="s">
        <v>22</v>
      </c>
      <c r="B12" s="76" t="s">
        <v>540</v>
      </c>
      <c r="C12" s="57">
        <v>0</v>
      </c>
      <c r="D12" s="37" t="str">
        <f>IF(C12="","Please input value", "")</f>
        <v/>
      </c>
      <c r="E12" s="61"/>
      <c r="F12" s="37" t="s">
        <v>293</v>
      </c>
      <c r="G12" s="33" t="s">
        <v>462</v>
      </c>
    </row>
    <row r="13" spans="1:7" ht="38.4" x14ac:dyDescent="0.3">
      <c r="A13" s="68" t="s">
        <v>23</v>
      </c>
      <c r="B13" s="76" t="s">
        <v>541</v>
      </c>
      <c r="C13" s="57">
        <v>5</v>
      </c>
      <c r="D13" s="37" t="str">
        <f>IF(C13="","Please input value", "")</f>
        <v/>
      </c>
      <c r="E13" s="61"/>
      <c r="F13" s="37" t="s">
        <v>293</v>
      </c>
      <c r="G13" s="33" t="s">
        <v>463</v>
      </c>
    </row>
    <row r="14" spans="1:7" x14ac:dyDescent="0.3">
      <c r="A14" s="68" t="s">
        <v>24</v>
      </c>
      <c r="B14" s="75" t="s">
        <v>100</v>
      </c>
      <c r="C14" s="36">
        <f>SUM(C15:C16)</f>
        <v>0</v>
      </c>
      <c r="D14" s="40"/>
      <c r="E14" s="61"/>
      <c r="F14" s="60"/>
      <c r="G14" s="60"/>
    </row>
    <row r="15" spans="1:7" ht="38.4" x14ac:dyDescent="0.3">
      <c r="A15" s="68" t="s">
        <v>25</v>
      </c>
      <c r="B15" s="77" t="s">
        <v>542</v>
      </c>
      <c r="C15" s="57">
        <v>0</v>
      </c>
      <c r="D15" s="38" t="str">
        <f>IF(C15="","Please input value", "")</f>
        <v/>
      </c>
      <c r="E15" s="65"/>
      <c r="F15" s="37" t="s">
        <v>293</v>
      </c>
      <c r="G15" s="33" t="s">
        <v>464</v>
      </c>
    </row>
    <row r="16" spans="1:7" ht="38.4" x14ac:dyDescent="0.3">
      <c r="A16" s="68" t="s">
        <v>26</v>
      </c>
      <c r="B16" s="79" t="s">
        <v>543</v>
      </c>
      <c r="C16" s="57">
        <v>0</v>
      </c>
      <c r="D16" s="38" t="str">
        <f>IF(C16="","Please input value", "")</f>
        <v/>
      </c>
      <c r="E16" s="33"/>
      <c r="F16" s="37" t="s">
        <v>293</v>
      </c>
      <c r="G16" s="33" t="s">
        <v>465</v>
      </c>
    </row>
    <row r="17" spans="1:7" x14ac:dyDescent="0.3">
      <c r="A17" s="68" t="s">
        <v>27</v>
      </c>
      <c r="B17" s="72" t="s">
        <v>101</v>
      </c>
      <c r="C17" s="35">
        <f>SUM(C2,C10)</f>
        <v>30</v>
      </c>
      <c r="D17" s="38"/>
      <c r="E17" s="33"/>
      <c r="F17" s="60"/>
      <c r="G17" s="60"/>
    </row>
    <row r="18" spans="1:7" x14ac:dyDescent="0.3">
      <c r="A18" s="68"/>
      <c r="B18" s="73"/>
      <c r="C18" s="34"/>
      <c r="D18" s="38"/>
      <c r="E18" s="33"/>
      <c r="F18" s="38"/>
      <c r="G18" s="33"/>
    </row>
    <row r="19" spans="1:7" ht="38.4" x14ac:dyDescent="0.3">
      <c r="A19" s="68" t="s">
        <v>28</v>
      </c>
      <c r="B19" s="72" t="s">
        <v>251</v>
      </c>
      <c r="C19" s="57">
        <v>29</v>
      </c>
      <c r="D19" s="38" t="str">
        <f t="shared" ref="D19:D66" si="0">IF(C19="","Please input value","")</f>
        <v/>
      </c>
      <c r="E19" s="33" t="str">
        <f>IF(AND(C19=SUM(C20,C24), C19=SUM(C34,C35,C39, C41),C19=SUM(C11,C3)), "PASS", "Fail, Q must equal R + V, Q must equal EE + FF + LL")</f>
        <v>PASS</v>
      </c>
      <c r="F19" s="37" t="s">
        <v>293</v>
      </c>
      <c r="G19" s="33" t="s">
        <v>327</v>
      </c>
    </row>
    <row r="20" spans="1:7" x14ac:dyDescent="0.3">
      <c r="A20" s="68" t="s">
        <v>29</v>
      </c>
      <c r="B20" s="78" t="s">
        <v>252</v>
      </c>
      <c r="C20" s="35">
        <f>SUM(C21, C22, C23)</f>
        <v>12</v>
      </c>
      <c r="D20" s="38"/>
      <c r="E20" s="33"/>
      <c r="F20" s="60"/>
      <c r="G20" s="60"/>
    </row>
    <row r="21" spans="1:7" x14ac:dyDescent="0.3">
      <c r="A21" s="68" t="s">
        <v>30</v>
      </c>
      <c r="B21" s="79" t="s">
        <v>253</v>
      </c>
      <c r="C21" s="57">
        <v>4</v>
      </c>
      <c r="D21" s="38" t="str">
        <f t="shared" si="0"/>
        <v/>
      </c>
      <c r="E21" s="33"/>
      <c r="F21" s="37" t="s">
        <v>293</v>
      </c>
      <c r="G21" s="33" t="s">
        <v>466</v>
      </c>
    </row>
    <row r="22" spans="1:7" x14ac:dyDescent="0.3">
      <c r="A22" s="68" t="s">
        <v>32</v>
      </c>
      <c r="B22" s="79" t="s">
        <v>254</v>
      </c>
      <c r="C22" s="57">
        <v>8</v>
      </c>
      <c r="D22" s="38" t="str">
        <f t="shared" si="0"/>
        <v/>
      </c>
      <c r="E22" s="33"/>
      <c r="F22" s="37" t="s">
        <v>293</v>
      </c>
      <c r="G22" s="33" t="s">
        <v>467</v>
      </c>
    </row>
    <row r="23" spans="1:7" x14ac:dyDescent="0.3">
      <c r="A23" s="68" t="s">
        <v>34</v>
      </c>
      <c r="B23" s="79" t="s">
        <v>255</v>
      </c>
      <c r="C23" s="57">
        <v>0</v>
      </c>
      <c r="D23" s="38" t="str">
        <f t="shared" si="0"/>
        <v/>
      </c>
      <c r="E23" s="33"/>
      <c r="F23" s="37" t="s">
        <v>293</v>
      </c>
      <c r="G23" s="33" t="s">
        <v>468</v>
      </c>
    </row>
    <row r="24" spans="1:7" x14ac:dyDescent="0.3">
      <c r="A24" s="68" t="s">
        <v>36</v>
      </c>
      <c r="B24" s="78" t="s">
        <v>256</v>
      </c>
      <c r="C24" s="35">
        <f>SUM(C25,C26,C27)</f>
        <v>17</v>
      </c>
      <c r="D24" s="38"/>
      <c r="E24" s="33"/>
      <c r="F24" s="60"/>
      <c r="G24" s="60"/>
    </row>
    <row r="25" spans="1:7" ht="38.4" x14ac:dyDescent="0.3">
      <c r="A25" s="68" t="s">
        <v>38</v>
      </c>
      <c r="B25" s="79" t="s">
        <v>257</v>
      </c>
      <c r="C25" s="57">
        <v>6</v>
      </c>
      <c r="D25" s="38" t="str">
        <f t="shared" si="0"/>
        <v/>
      </c>
      <c r="E25" s="33"/>
      <c r="F25" s="37" t="s">
        <v>293</v>
      </c>
      <c r="G25" s="33" t="s">
        <v>469</v>
      </c>
    </row>
    <row r="26" spans="1:7" ht="38.4" x14ac:dyDescent="0.3">
      <c r="A26" s="68" t="s">
        <v>40</v>
      </c>
      <c r="B26" s="79" t="s">
        <v>258</v>
      </c>
      <c r="C26" s="57">
        <v>11</v>
      </c>
      <c r="D26" s="38" t="str">
        <f t="shared" si="0"/>
        <v/>
      </c>
      <c r="E26" s="33"/>
      <c r="F26" s="37" t="s">
        <v>293</v>
      </c>
      <c r="G26" s="33" t="s">
        <v>470</v>
      </c>
    </row>
    <row r="27" spans="1:7" x14ac:dyDescent="0.3">
      <c r="A27" s="68" t="s">
        <v>42</v>
      </c>
      <c r="B27" s="79" t="s">
        <v>259</v>
      </c>
      <c r="C27" s="57">
        <v>0</v>
      </c>
      <c r="D27" s="38" t="str">
        <f t="shared" si="0"/>
        <v/>
      </c>
      <c r="E27" s="33"/>
      <c r="F27" s="37" t="s">
        <v>293</v>
      </c>
      <c r="G27" s="33" t="s">
        <v>471</v>
      </c>
    </row>
    <row r="28" spans="1:7" x14ac:dyDescent="0.3">
      <c r="A28" s="68" t="s">
        <v>44</v>
      </c>
      <c r="B28" s="71" t="s">
        <v>260</v>
      </c>
      <c r="C28" s="35">
        <f>SUM(C21,C25)</f>
        <v>10</v>
      </c>
      <c r="D28" s="38"/>
      <c r="E28" s="33"/>
      <c r="F28" s="60"/>
      <c r="G28" s="60"/>
    </row>
    <row r="29" spans="1:7" x14ac:dyDescent="0.3">
      <c r="A29" s="68" t="s">
        <v>46</v>
      </c>
      <c r="B29" s="71" t="s">
        <v>261</v>
      </c>
      <c r="C29" s="35">
        <f>SUM(C22,C26)</f>
        <v>19</v>
      </c>
      <c r="D29" s="38"/>
      <c r="E29" s="33"/>
      <c r="F29" s="60"/>
      <c r="G29" s="60"/>
    </row>
    <row r="30" spans="1:7" x14ac:dyDescent="0.3">
      <c r="A30" s="68" t="s">
        <v>48</v>
      </c>
      <c r="B30" s="71" t="s">
        <v>262</v>
      </c>
      <c r="C30" s="35">
        <f>SUM(C23,C27)</f>
        <v>0</v>
      </c>
      <c r="D30" s="38"/>
      <c r="E30" s="33"/>
      <c r="F30" s="60"/>
      <c r="G30" s="60"/>
    </row>
    <row r="31" spans="1:7" ht="57.6" x14ac:dyDescent="0.3">
      <c r="A31" s="68" t="s">
        <v>50</v>
      </c>
      <c r="B31" s="72" t="s">
        <v>210</v>
      </c>
      <c r="C31" s="57">
        <v>0</v>
      </c>
      <c r="D31" s="38" t="str">
        <f t="shared" si="0"/>
        <v/>
      </c>
      <c r="E31" s="33"/>
      <c r="F31" s="37" t="s">
        <v>293</v>
      </c>
      <c r="G31" s="59" t="s">
        <v>472</v>
      </c>
    </row>
    <row r="32" spans="1:7" s="53" customFormat="1" ht="57.6" x14ac:dyDescent="0.3">
      <c r="A32" s="73" t="s">
        <v>51</v>
      </c>
      <c r="B32" s="72" t="s">
        <v>209</v>
      </c>
      <c r="C32" s="57">
        <v>0</v>
      </c>
      <c r="D32" s="52" t="str">
        <f t="shared" si="0"/>
        <v/>
      </c>
      <c r="E32" s="59"/>
      <c r="F32" s="60" t="s">
        <v>295</v>
      </c>
      <c r="G32" s="59" t="s">
        <v>473</v>
      </c>
    </row>
    <row r="33" spans="1:7" x14ac:dyDescent="0.3">
      <c r="A33" s="68"/>
      <c r="B33" s="73"/>
      <c r="C33" s="34"/>
      <c r="D33" s="38"/>
      <c r="E33" s="33"/>
      <c r="F33" s="38"/>
      <c r="G33" s="33"/>
    </row>
    <row r="34" spans="1:7" ht="57.6" x14ac:dyDescent="0.3">
      <c r="A34" s="68" t="s">
        <v>53</v>
      </c>
      <c r="B34" s="72" t="s">
        <v>544</v>
      </c>
      <c r="C34" s="57">
        <v>22</v>
      </c>
      <c r="D34" s="38" t="str">
        <f t="shared" si="0"/>
        <v/>
      </c>
      <c r="E34" s="33" t="str">
        <f>IF(C34=SUM(C53,C63),"PASS","FAIL, EE must equal VV + EEE")</f>
        <v>PASS</v>
      </c>
      <c r="F34" s="37" t="s">
        <v>293</v>
      </c>
      <c r="G34" s="33" t="s">
        <v>577</v>
      </c>
    </row>
    <row r="35" spans="1:7" x14ac:dyDescent="0.3">
      <c r="A35" s="68" t="s">
        <v>54</v>
      </c>
      <c r="B35" s="72" t="s">
        <v>102</v>
      </c>
      <c r="C35" s="35">
        <f>SUM(C36:C38)</f>
        <v>0</v>
      </c>
      <c r="D35" s="38"/>
      <c r="E35" s="33"/>
      <c r="F35" s="60"/>
      <c r="G35" s="60"/>
    </row>
    <row r="36" spans="1:7" ht="38.4" x14ac:dyDescent="0.3">
      <c r="A36" s="68" t="s">
        <v>55</v>
      </c>
      <c r="B36" s="78" t="s">
        <v>103</v>
      </c>
      <c r="C36" s="57">
        <v>0</v>
      </c>
      <c r="D36" s="38" t="str">
        <f t="shared" si="0"/>
        <v/>
      </c>
      <c r="E36" s="33"/>
      <c r="F36" s="37" t="s">
        <v>293</v>
      </c>
      <c r="G36" s="33" t="s">
        <v>338</v>
      </c>
    </row>
    <row r="37" spans="1:7" ht="38.4" x14ac:dyDescent="0.3">
      <c r="A37" s="68" t="s">
        <v>56</v>
      </c>
      <c r="B37" s="78" t="s">
        <v>104</v>
      </c>
      <c r="C37" s="57">
        <v>0</v>
      </c>
      <c r="D37" s="38" t="str">
        <f t="shared" si="0"/>
        <v/>
      </c>
      <c r="E37" s="33"/>
      <c r="F37" s="37" t="s">
        <v>293</v>
      </c>
      <c r="G37" s="33" t="s">
        <v>339</v>
      </c>
    </row>
    <row r="38" spans="1:7" ht="38.4" x14ac:dyDescent="0.3">
      <c r="A38" s="68" t="s">
        <v>58</v>
      </c>
      <c r="B38" s="78" t="s">
        <v>105</v>
      </c>
      <c r="C38" s="57">
        <v>0</v>
      </c>
      <c r="D38" s="38" t="str">
        <f t="shared" si="0"/>
        <v/>
      </c>
      <c r="E38" s="33"/>
      <c r="F38" s="37" t="s">
        <v>293</v>
      </c>
      <c r="G38" s="33" t="s">
        <v>340</v>
      </c>
    </row>
    <row r="39" spans="1:7" ht="57.6" x14ac:dyDescent="0.3">
      <c r="A39" s="68" t="s">
        <v>60</v>
      </c>
      <c r="B39" s="71" t="s">
        <v>243</v>
      </c>
      <c r="C39" s="57">
        <v>0</v>
      </c>
      <c r="D39" s="38" t="str">
        <f t="shared" si="0"/>
        <v/>
      </c>
      <c r="E39" s="33"/>
      <c r="F39" s="37" t="s">
        <v>293</v>
      </c>
      <c r="G39" s="59" t="s">
        <v>474</v>
      </c>
    </row>
    <row r="40" spans="1:7" x14ac:dyDescent="0.3">
      <c r="A40" s="68" t="s">
        <v>61</v>
      </c>
      <c r="B40" s="72" t="s">
        <v>106</v>
      </c>
      <c r="C40" s="57">
        <v>0</v>
      </c>
      <c r="D40" s="38" t="str">
        <f t="shared" si="0"/>
        <v/>
      </c>
      <c r="E40" s="33"/>
      <c r="F40" s="37" t="s">
        <v>293</v>
      </c>
      <c r="G40" s="33" t="s">
        <v>342</v>
      </c>
    </row>
    <row r="41" spans="1:7" ht="38.4" x14ac:dyDescent="0.3">
      <c r="A41" s="68" t="s">
        <v>62</v>
      </c>
      <c r="B41" s="72" t="s">
        <v>107</v>
      </c>
      <c r="C41" s="57">
        <v>7</v>
      </c>
      <c r="D41" s="38" t="str">
        <f t="shared" si="0"/>
        <v/>
      </c>
      <c r="E41" s="33"/>
      <c r="F41" s="37" t="s">
        <v>293</v>
      </c>
      <c r="G41" s="33" t="s">
        <v>475</v>
      </c>
    </row>
    <row r="42" spans="1:7" x14ac:dyDescent="0.3">
      <c r="A42" s="68" t="s">
        <v>64</v>
      </c>
      <c r="B42" s="72" t="s">
        <v>108</v>
      </c>
      <c r="C42" s="35">
        <f>SUM(C41,C40,C34)</f>
        <v>29</v>
      </c>
      <c r="D42" s="38"/>
      <c r="E42" s="60"/>
      <c r="F42" s="60"/>
      <c r="G42" s="60"/>
    </row>
    <row r="43" spans="1:7" x14ac:dyDescent="0.3">
      <c r="A43" s="68"/>
      <c r="B43" s="73"/>
      <c r="C43" s="34"/>
      <c r="D43" s="38"/>
      <c r="E43" s="33"/>
      <c r="F43" s="38"/>
      <c r="G43" s="33"/>
    </row>
    <row r="44" spans="1:7" ht="57.6" x14ac:dyDescent="0.3">
      <c r="A44" s="68" t="s">
        <v>66</v>
      </c>
      <c r="B44" s="72" t="s">
        <v>557</v>
      </c>
      <c r="C44" s="57">
        <v>22</v>
      </c>
      <c r="D44" s="38" t="str">
        <f t="shared" si="0"/>
        <v/>
      </c>
      <c r="E44" s="33" t="str">
        <f>IF(C44=SUM(C45,C48),"PASS","FAIL, NN must equal EE and NN must equal OO + RR")</f>
        <v>PASS</v>
      </c>
      <c r="F44" s="37" t="s">
        <v>293</v>
      </c>
      <c r="G44" s="33" t="s">
        <v>574</v>
      </c>
    </row>
    <row r="45" spans="1:7" ht="38.4" x14ac:dyDescent="0.3">
      <c r="A45" s="68" t="s">
        <v>67</v>
      </c>
      <c r="B45" s="78" t="s">
        <v>558</v>
      </c>
      <c r="C45" s="35">
        <f>SUM(C46,C47)</f>
        <v>1</v>
      </c>
      <c r="D45" s="38"/>
      <c r="E45" s="33"/>
      <c r="F45" s="60"/>
      <c r="G45" s="60"/>
    </row>
    <row r="46" spans="1:7" ht="74.400000000000006" customHeight="1" x14ac:dyDescent="0.3">
      <c r="A46" s="68" t="s">
        <v>69</v>
      </c>
      <c r="B46" s="79" t="s">
        <v>559</v>
      </c>
      <c r="C46" s="57">
        <v>0</v>
      </c>
      <c r="D46" s="38" t="str">
        <f t="shared" si="0"/>
        <v/>
      </c>
      <c r="E46" s="33"/>
      <c r="F46" s="37" t="s">
        <v>293</v>
      </c>
      <c r="G46" s="33" t="s">
        <v>573</v>
      </c>
    </row>
    <row r="47" spans="1:7" ht="57.6" x14ac:dyDescent="0.3">
      <c r="A47" s="68" t="s">
        <v>71</v>
      </c>
      <c r="B47" s="79" t="s">
        <v>560</v>
      </c>
      <c r="C47" s="57">
        <v>1</v>
      </c>
      <c r="D47" s="38" t="str">
        <f t="shared" si="0"/>
        <v/>
      </c>
      <c r="E47" s="33"/>
      <c r="F47" s="37" t="s">
        <v>293</v>
      </c>
      <c r="G47" s="33" t="s">
        <v>572</v>
      </c>
    </row>
    <row r="48" spans="1:7" ht="38.4" x14ac:dyDescent="0.3">
      <c r="A48" s="68" t="s">
        <v>73</v>
      </c>
      <c r="B48" s="78" t="s">
        <v>561</v>
      </c>
      <c r="C48" s="35">
        <f>SUM(C49,C50)</f>
        <v>21</v>
      </c>
      <c r="D48" s="38"/>
      <c r="E48" s="33"/>
      <c r="F48" s="60"/>
      <c r="G48" s="60"/>
    </row>
    <row r="49" spans="1:7" ht="57.6" x14ac:dyDescent="0.3">
      <c r="A49" s="68" t="s">
        <v>74</v>
      </c>
      <c r="B49" s="79" t="s">
        <v>562</v>
      </c>
      <c r="C49" s="57">
        <v>9</v>
      </c>
      <c r="D49" s="38" t="str">
        <f t="shared" si="0"/>
        <v/>
      </c>
      <c r="E49" s="33"/>
      <c r="F49" s="37" t="s">
        <v>293</v>
      </c>
      <c r="G49" s="33" t="s">
        <v>575</v>
      </c>
    </row>
    <row r="50" spans="1:7" ht="57.6" x14ac:dyDescent="0.3">
      <c r="A50" s="68" t="s">
        <v>75</v>
      </c>
      <c r="B50" s="79" t="s">
        <v>563</v>
      </c>
      <c r="C50" s="57">
        <v>12</v>
      </c>
      <c r="D50" s="38" t="str">
        <f t="shared" si="0"/>
        <v/>
      </c>
      <c r="E50" s="33"/>
      <c r="F50" s="37" t="s">
        <v>293</v>
      </c>
      <c r="G50" s="33" t="s">
        <v>576</v>
      </c>
    </row>
    <row r="51" spans="1:7" ht="38.4" x14ac:dyDescent="0.3">
      <c r="A51" s="68" t="s">
        <v>76</v>
      </c>
      <c r="B51" s="72" t="s">
        <v>564</v>
      </c>
      <c r="C51" s="35">
        <f>SUM(C45,C48)</f>
        <v>22</v>
      </c>
      <c r="D51" s="38"/>
      <c r="E51" s="33" t="str">
        <f>IF(AND((C51=C44), C51=C53+C63), "PASS", "FAIL, UU must equal NN AND UU must equal VV + EEE")</f>
        <v>PASS</v>
      </c>
      <c r="F51" s="60"/>
      <c r="G51" s="60"/>
    </row>
    <row r="52" spans="1:7" x14ac:dyDescent="0.3">
      <c r="A52" s="68"/>
      <c r="B52" s="73"/>
      <c r="C52" s="34"/>
      <c r="D52" s="38"/>
      <c r="E52" s="33"/>
      <c r="F52" s="38"/>
      <c r="G52" s="33"/>
    </row>
    <row r="53" spans="1:7" ht="38.4" x14ac:dyDescent="0.3">
      <c r="A53" s="68" t="s">
        <v>77</v>
      </c>
      <c r="B53" s="72" t="s">
        <v>109</v>
      </c>
      <c r="C53" s="57">
        <v>22</v>
      </c>
      <c r="D53" s="38" t="str">
        <f t="shared" si="0"/>
        <v/>
      </c>
      <c r="E53" s="33" t="str">
        <f>IF(C53=SUM(C55,C58),"PASS","FAIL, VV must equal XX + AAA")</f>
        <v>PASS</v>
      </c>
      <c r="F53" s="37" t="s">
        <v>293</v>
      </c>
      <c r="G53" s="33" t="s">
        <v>579</v>
      </c>
    </row>
    <row r="54" spans="1:7" ht="57.6" x14ac:dyDescent="0.3">
      <c r="A54" s="68" t="s">
        <v>78</v>
      </c>
      <c r="B54" s="78" t="s">
        <v>588</v>
      </c>
      <c r="C54" s="57">
        <v>5</v>
      </c>
      <c r="D54" s="38"/>
      <c r="E54" s="33" t="str">
        <f>IF(C54&lt;=C53,"PASS","FAIL, WW must be less than or equal to VV")</f>
        <v>PASS</v>
      </c>
      <c r="F54" s="37" t="s">
        <v>293</v>
      </c>
      <c r="G54" s="33" t="s">
        <v>433</v>
      </c>
    </row>
    <row r="55" spans="1:7" x14ac:dyDescent="0.3">
      <c r="A55" s="68" t="s">
        <v>79</v>
      </c>
      <c r="B55" s="72" t="s">
        <v>545</v>
      </c>
      <c r="C55" s="35">
        <f>SUM(C56,C57)</f>
        <v>1</v>
      </c>
      <c r="D55" s="38"/>
      <c r="E55" s="33"/>
      <c r="F55" s="60"/>
      <c r="G55" s="60"/>
    </row>
    <row r="56" spans="1:7" ht="38.4" x14ac:dyDescent="0.3">
      <c r="A56" s="68" t="s">
        <v>80</v>
      </c>
      <c r="B56" s="78" t="s">
        <v>546</v>
      </c>
      <c r="C56" s="57">
        <v>0</v>
      </c>
      <c r="D56" s="38" t="str">
        <f t="shared" si="0"/>
        <v/>
      </c>
      <c r="E56" s="33"/>
      <c r="F56" s="37" t="s">
        <v>293</v>
      </c>
      <c r="G56" s="33" t="s">
        <v>515</v>
      </c>
    </row>
    <row r="57" spans="1:7" ht="38.4" x14ac:dyDescent="0.3">
      <c r="A57" s="68" t="s">
        <v>81</v>
      </c>
      <c r="B57" s="78" t="s">
        <v>547</v>
      </c>
      <c r="C57" s="57">
        <v>1</v>
      </c>
      <c r="D57" s="38" t="str">
        <f t="shared" si="0"/>
        <v/>
      </c>
      <c r="E57" s="33"/>
      <c r="F57" s="37" t="s">
        <v>293</v>
      </c>
      <c r="G57" s="33" t="s">
        <v>514</v>
      </c>
    </row>
    <row r="58" spans="1:7" x14ac:dyDescent="0.3">
      <c r="A58" s="68" t="s">
        <v>82</v>
      </c>
      <c r="B58" s="72" t="s">
        <v>548</v>
      </c>
      <c r="C58" s="35">
        <f>SUM(C59,C60)</f>
        <v>21</v>
      </c>
      <c r="D58" s="38"/>
      <c r="E58" s="33"/>
      <c r="F58" s="60"/>
      <c r="G58" s="60"/>
    </row>
    <row r="59" spans="1:7" x14ac:dyDescent="0.3">
      <c r="A59" s="68" t="s">
        <v>83</v>
      </c>
      <c r="B59" s="78" t="s">
        <v>549</v>
      </c>
      <c r="C59" s="57">
        <v>9</v>
      </c>
      <c r="D59" s="38" t="str">
        <f t="shared" si="0"/>
        <v/>
      </c>
      <c r="E59" s="33"/>
      <c r="F59" s="37" t="s">
        <v>293</v>
      </c>
      <c r="G59" s="33" t="s">
        <v>476</v>
      </c>
    </row>
    <row r="60" spans="1:7" x14ac:dyDescent="0.3">
      <c r="A60" s="68" t="s">
        <v>84</v>
      </c>
      <c r="B60" s="78" t="s">
        <v>550</v>
      </c>
      <c r="C60" s="57">
        <v>12</v>
      </c>
      <c r="D60" s="38" t="str">
        <f t="shared" si="0"/>
        <v/>
      </c>
      <c r="E60" s="33"/>
      <c r="F60" s="37" t="s">
        <v>293</v>
      </c>
      <c r="G60" s="33" t="s">
        <v>477</v>
      </c>
    </row>
    <row r="61" spans="1:7" x14ac:dyDescent="0.3">
      <c r="A61" s="68" t="s">
        <v>85</v>
      </c>
      <c r="B61" s="72" t="s">
        <v>111</v>
      </c>
      <c r="C61" s="35">
        <f>SUM(C55,C58)</f>
        <v>22</v>
      </c>
      <c r="D61" s="38" t="str">
        <f t="shared" si="0"/>
        <v/>
      </c>
      <c r="E61" s="33" t="str">
        <f>IF(C61&lt;=C51,"PASS", "FAIL, DDD must be less than or equal to UU")</f>
        <v>PASS</v>
      </c>
      <c r="F61" s="60"/>
      <c r="G61" s="60"/>
    </row>
    <row r="62" spans="1:7" x14ac:dyDescent="0.3">
      <c r="A62" s="68"/>
      <c r="B62" s="73"/>
      <c r="C62" s="34"/>
      <c r="D62" s="38"/>
      <c r="E62" s="33"/>
      <c r="F62" s="38"/>
      <c r="G62" s="33"/>
    </row>
    <row r="63" spans="1:7" x14ac:dyDescent="0.3">
      <c r="A63" s="68" t="s">
        <v>86</v>
      </c>
      <c r="B63" s="72" t="s">
        <v>487</v>
      </c>
      <c r="C63" s="57">
        <v>0</v>
      </c>
      <c r="D63" s="38" t="str">
        <f t="shared" si="0"/>
        <v/>
      </c>
      <c r="E63" s="33" t="str">
        <f>IF(C63=SUM(C64,C70,C73,C76,C79,C67,C82,C85,C88,C91, C94, C97),"PASS", "FAIL, EEE must equal FFF + III + LLL + OOO + RRR + UUU + XXX + AAAA + DDDD + GGGG + JJJJ + MMMM")</f>
        <v>PASS</v>
      </c>
      <c r="F63" s="38"/>
      <c r="G63" s="33" t="s">
        <v>427</v>
      </c>
    </row>
    <row r="64" spans="1:7" x14ac:dyDescent="0.3">
      <c r="A64" s="68" t="s">
        <v>87</v>
      </c>
      <c r="B64" s="78" t="s">
        <v>274</v>
      </c>
      <c r="C64" s="35">
        <f>SUM(C65:C66)</f>
        <v>0</v>
      </c>
      <c r="D64" s="38"/>
      <c r="E64" s="33"/>
      <c r="F64" s="60"/>
      <c r="G64" s="60"/>
    </row>
    <row r="65" spans="1:7" ht="38.4" x14ac:dyDescent="0.3">
      <c r="A65" s="68" t="s">
        <v>88</v>
      </c>
      <c r="B65" s="79" t="s">
        <v>488</v>
      </c>
      <c r="C65" s="57">
        <v>0</v>
      </c>
      <c r="D65" s="38" t="str">
        <f t="shared" si="0"/>
        <v/>
      </c>
      <c r="E65" s="33"/>
      <c r="F65" s="37" t="s">
        <v>293</v>
      </c>
      <c r="G65" s="33" t="s">
        <v>513</v>
      </c>
    </row>
    <row r="66" spans="1:7" x14ac:dyDescent="0.3">
      <c r="A66" s="68" t="s">
        <v>89</v>
      </c>
      <c r="B66" s="79" t="s">
        <v>273</v>
      </c>
      <c r="C66" s="57">
        <v>0</v>
      </c>
      <c r="D66" s="38" t="str">
        <f t="shared" si="0"/>
        <v/>
      </c>
      <c r="E66" s="33"/>
      <c r="F66" s="37" t="s">
        <v>293</v>
      </c>
      <c r="G66" s="33" t="s">
        <v>478</v>
      </c>
    </row>
    <row r="67" spans="1:7" x14ac:dyDescent="0.3">
      <c r="A67" s="68" t="s">
        <v>90</v>
      </c>
      <c r="B67" s="78" t="s">
        <v>271</v>
      </c>
      <c r="C67" s="35">
        <f>SUM(C68:C69)</f>
        <v>0</v>
      </c>
      <c r="D67" s="38"/>
      <c r="E67" s="33"/>
      <c r="F67" s="60"/>
      <c r="G67" s="60"/>
    </row>
    <row r="68" spans="1:7" ht="38.4" x14ac:dyDescent="0.3">
      <c r="A68" s="68" t="s">
        <v>91</v>
      </c>
      <c r="B68" s="79" t="s">
        <v>489</v>
      </c>
      <c r="C68" s="57">
        <v>0</v>
      </c>
      <c r="D68" s="38" t="str">
        <f>IF(C68="","Please input value","")</f>
        <v/>
      </c>
      <c r="E68" s="33"/>
      <c r="F68" s="37" t="s">
        <v>293</v>
      </c>
      <c r="G68" s="33" t="s">
        <v>512</v>
      </c>
    </row>
    <row r="69" spans="1:7" ht="38.4" x14ac:dyDescent="0.3">
      <c r="A69" s="68" t="s">
        <v>92</v>
      </c>
      <c r="B69" s="79" t="s">
        <v>272</v>
      </c>
      <c r="C69" s="57">
        <v>0</v>
      </c>
      <c r="D69" s="38" t="str">
        <f>IF(C69="","Please input value","")</f>
        <v/>
      </c>
      <c r="E69" s="33"/>
      <c r="F69" s="37" t="s">
        <v>293</v>
      </c>
      <c r="G69" s="33" t="s">
        <v>571</v>
      </c>
    </row>
    <row r="70" spans="1:7" x14ac:dyDescent="0.3">
      <c r="A70" s="68" t="s">
        <v>93</v>
      </c>
      <c r="B70" s="78" t="s">
        <v>285</v>
      </c>
      <c r="C70" s="35">
        <f>SUM(C71:C72)</f>
        <v>0</v>
      </c>
      <c r="D70" s="38"/>
      <c r="E70" s="33"/>
      <c r="F70" s="60"/>
      <c r="G70" s="60"/>
    </row>
    <row r="71" spans="1:7" ht="38.4" x14ac:dyDescent="0.3">
      <c r="A71" s="68" t="s">
        <v>94</v>
      </c>
      <c r="B71" s="79" t="s">
        <v>490</v>
      </c>
      <c r="C71" s="57">
        <v>0</v>
      </c>
      <c r="D71" s="38" t="str">
        <f t="shared" ref="D71:D110" si="1">IF(C71="","Please input value","")</f>
        <v/>
      </c>
      <c r="E71" s="33"/>
      <c r="F71" s="37" t="s">
        <v>293</v>
      </c>
      <c r="G71" s="33" t="s">
        <v>511</v>
      </c>
    </row>
    <row r="72" spans="1:7" ht="38.4" x14ac:dyDescent="0.3">
      <c r="A72" s="68" t="s">
        <v>95</v>
      </c>
      <c r="B72" s="79" t="s">
        <v>218</v>
      </c>
      <c r="C72" s="57">
        <v>0</v>
      </c>
      <c r="D72" s="38" t="str">
        <f t="shared" si="1"/>
        <v/>
      </c>
      <c r="E72" s="33"/>
      <c r="F72" s="37" t="s">
        <v>293</v>
      </c>
      <c r="G72" s="33" t="s">
        <v>479</v>
      </c>
    </row>
    <row r="73" spans="1:7" x14ac:dyDescent="0.3">
      <c r="A73" s="68" t="s">
        <v>96</v>
      </c>
      <c r="B73" s="78" t="s">
        <v>219</v>
      </c>
      <c r="C73" s="35">
        <f>SUM(C74:C75)</f>
        <v>0</v>
      </c>
      <c r="D73" s="38"/>
      <c r="E73" s="33"/>
      <c r="F73" s="60"/>
      <c r="G73" s="60"/>
    </row>
    <row r="74" spans="1:7" ht="38.4" x14ac:dyDescent="0.3">
      <c r="A74" s="68" t="s">
        <v>114</v>
      </c>
      <c r="B74" s="79" t="s">
        <v>491</v>
      </c>
      <c r="C74" s="57">
        <v>0</v>
      </c>
      <c r="D74" s="38" t="str">
        <f t="shared" si="1"/>
        <v/>
      </c>
      <c r="E74" s="33"/>
      <c r="F74" s="37" t="s">
        <v>293</v>
      </c>
      <c r="G74" s="33" t="s">
        <v>510</v>
      </c>
    </row>
    <row r="75" spans="1:7" ht="38.4" x14ac:dyDescent="0.3">
      <c r="A75" s="68" t="s">
        <v>115</v>
      </c>
      <c r="B75" s="79" t="s">
        <v>112</v>
      </c>
      <c r="C75" s="57">
        <v>0</v>
      </c>
      <c r="D75" s="38" t="str">
        <f t="shared" si="1"/>
        <v/>
      </c>
      <c r="E75" s="33"/>
      <c r="F75" s="37" t="s">
        <v>293</v>
      </c>
      <c r="G75" s="33" t="s">
        <v>570</v>
      </c>
    </row>
    <row r="76" spans="1:7" x14ac:dyDescent="0.3">
      <c r="A76" s="68" t="s">
        <v>116</v>
      </c>
      <c r="B76" s="78" t="s">
        <v>220</v>
      </c>
      <c r="C76" s="35">
        <f>SUM(C77:C78)</f>
        <v>0</v>
      </c>
      <c r="D76" s="38"/>
      <c r="E76" s="33"/>
      <c r="F76" s="60"/>
      <c r="G76" s="60"/>
    </row>
    <row r="77" spans="1:7" ht="38.4" x14ac:dyDescent="0.3">
      <c r="A77" s="68" t="s">
        <v>117</v>
      </c>
      <c r="B77" s="79" t="s">
        <v>492</v>
      </c>
      <c r="C77" s="57">
        <v>0</v>
      </c>
      <c r="D77" s="38" t="str">
        <f t="shared" si="1"/>
        <v/>
      </c>
      <c r="E77" s="33"/>
      <c r="F77" s="37" t="s">
        <v>293</v>
      </c>
      <c r="G77" s="33" t="s">
        <v>509</v>
      </c>
    </row>
    <row r="78" spans="1:7" ht="38.4" x14ac:dyDescent="0.3">
      <c r="A78" s="68" t="s">
        <v>118</v>
      </c>
      <c r="B78" s="79" t="s">
        <v>113</v>
      </c>
      <c r="C78" s="57">
        <v>0</v>
      </c>
      <c r="D78" s="38" t="str">
        <f t="shared" si="1"/>
        <v/>
      </c>
      <c r="E78" s="33"/>
      <c r="F78" s="37" t="s">
        <v>293</v>
      </c>
      <c r="G78" s="33" t="s">
        <v>569</v>
      </c>
    </row>
    <row r="79" spans="1:7" x14ac:dyDescent="0.3">
      <c r="A79" s="68" t="s">
        <v>119</v>
      </c>
      <c r="B79" s="78" t="s">
        <v>221</v>
      </c>
      <c r="C79" s="35">
        <f>SUM(C80:C81)</f>
        <v>0</v>
      </c>
      <c r="D79" s="38"/>
      <c r="E79" s="33"/>
      <c r="F79" s="60"/>
      <c r="G79" s="60"/>
    </row>
    <row r="80" spans="1:7" ht="38.4" x14ac:dyDescent="0.3">
      <c r="A80" s="68" t="s">
        <v>211</v>
      </c>
      <c r="B80" s="79" t="s">
        <v>493</v>
      </c>
      <c r="C80" s="57">
        <v>0</v>
      </c>
      <c r="D80" s="38" t="str">
        <f t="shared" si="1"/>
        <v/>
      </c>
      <c r="E80" s="33"/>
      <c r="F80" s="37" t="s">
        <v>293</v>
      </c>
      <c r="G80" s="33" t="s">
        <v>508</v>
      </c>
    </row>
    <row r="81" spans="1:7" ht="38.4" x14ac:dyDescent="0.3">
      <c r="A81" s="68" t="s">
        <v>121</v>
      </c>
      <c r="B81" s="79" t="s">
        <v>222</v>
      </c>
      <c r="C81" s="57">
        <v>0</v>
      </c>
      <c r="D81" s="38" t="str">
        <f t="shared" si="1"/>
        <v/>
      </c>
      <c r="E81" s="33"/>
      <c r="F81" s="37" t="s">
        <v>293</v>
      </c>
      <c r="G81" s="33" t="s">
        <v>568</v>
      </c>
    </row>
    <row r="82" spans="1:7" x14ac:dyDescent="0.3">
      <c r="A82" s="68" t="s">
        <v>122</v>
      </c>
      <c r="B82" s="78" t="s">
        <v>223</v>
      </c>
      <c r="C82" s="35">
        <f>SUM(C83:C84)</f>
        <v>0</v>
      </c>
      <c r="D82" s="38"/>
      <c r="E82" s="33"/>
      <c r="F82" s="60"/>
      <c r="G82" s="60"/>
    </row>
    <row r="83" spans="1:7" ht="38.4" x14ac:dyDescent="0.3">
      <c r="A83" s="68" t="s">
        <v>120</v>
      </c>
      <c r="B83" s="79" t="s">
        <v>565</v>
      </c>
      <c r="C83" s="57">
        <v>0</v>
      </c>
      <c r="D83" s="38" t="str">
        <f t="shared" si="1"/>
        <v/>
      </c>
      <c r="E83" s="33"/>
      <c r="F83" s="37" t="s">
        <v>293</v>
      </c>
      <c r="G83" s="33" t="s">
        <v>507</v>
      </c>
    </row>
    <row r="84" spans="1:7" ht="38.4" x14ac:dyDescent="0.3">
      <c r="A84" s="68" t="s">
        <v>123</v>
      </c>
      <c r="B84" s="79" t="s">
        <v>566</v>
      </c>
      <c r="C84" s="57">
        <v>0</v>
      </c>
      <c r="D84" s="38" t="str">
        <f t="shared" si="1"/>
        <v/>
      </c>
      <c r="E84" s="33"/>
      <c r="F84" s="37" t="s">
        <v>293</v>
      </c>
      <c r="G84" s="33" t="s">
        <v>567</v>
      </c>
    </row>
    <row r="85" spans="1:7" x14ac:dyDescent="0.3">
      <c r="A85" s="68" t="s">
        <v>124</v>
      </c>
      <c r="B85" s="78" t="s">
        <v>224</v>
      </c>
      <c r="C85" s="35">
        <f>SUM(C86:C87)</f>
        <v>0</v>
      </c>
      <c r="D85" s="38"/>
      <c r="E85" s="33"/>
      <c r="F85" s="60"/>
      <c r="G85" s="60"/>
    </row>
    <row r="86" spans="1:7" ht="38.4" x14ac:dyDescent="0.3">
      <c r="A86" s="68" t="s">
        <v>125</v>
      </c>
      <c r="B86" s="79" t="s">
        <v>494</v>
      </c>
      <c r="C86" s="57">
        <v>0</v>
      </c>
      <c r="D86" s="38" t="str">
        <f t="shared" si="1"/>
        <v/>
      </c>
      <c r="E86" s="33"/>
      <c r="F86" s="37" t="s">
        <v>293</v>
      </c>
      <c r="G86" s="33" t="s">
        <v>506</v>
      </c>
    </row>
    <row r="87" spans="1:7" ht="38.4" x14ac:dyDescent="0.3">
      <c r="A87" s="68" t="s">
        <v>126</v>
      </c>
      <c r="B87" s="79" t="s">
        <v>225</v>
      </c>
      <c r="C87" s="57">
        <v>0</v>
      </c>
      <c r="D87" s="38" t="str">
        <f t="shared" si="1"/>
        <v/>
      </c>
      <c r="E87" s="33"/>
      <c r="F87" s="37" t="s">
        <v>293</v>
      </c>
      <c r="G87" s="33" t="s">
        <v>480</v>
      </c>
    </row>
    <row r="88" spans="1:7" ht="38.4" x14ac:dyDescent="0.3">
      <c r="A88" s="68" t="s">
        <v>127</v>
      </c>
      <c r="B88" s="78" t="s">
        <v>276</v>
      </c>
      <c r="C88" s="35">
        <f>SUM(C89:C90)</f>
        <v>0</v>
      </c>
      <c r="D88" s="38"/>
      <c r="E88" s="33"/>
      <c r="F88" s="60"/>
      <c r="G88" s="60"/>
    </row>
    <row r="89" spans="1:7" ht="57.6" x14ac:dyDescent="0.3">
      <c r="A89" s="68" t="s">
        <v>128</v>
      </c>
      <c r="B89" s="79" t="s">
        <v>495</v>
      </c>
      <c r="C89" s="57">
        <v>0</v>
      </c>
      <c r="D89" s="38" t="str">
        <f t="shared" si="1"/>
        <v/>
      </c>
      <c r="E89" s="33"/>
      <c r="F89" s="37" t="s">
        <v>293</v>
      </c>
      <c r="G89" s="33" t="s">
        <v>505</v>
      </c>
    </row>
    <row r="90" spans="1:7" ht="57.6" x14ac:dyDescent="0.3">
      <c r="A90" s="68" t="s">
        <v>129</v>
      </c>
      <c r="B90" s="79" t="s">
        <v>277</v>
      </c>
      <c r="C90" s="57">
        <v>0</v>
      </c>
      <c r="D90" s="38" t="str">
        <f t="shared" si="1"/>
        <v/>
      </c>
      <c r="E90" s="33"/>
      <c r="F90" s="37" t="s">
        <v>293</v>
      </c>
      <c r="G90" s="33" t="s">
        <v>481</v>
      </c>
    </row>
    <row r="91" spans="1:7" x14ac:dyDescent="0.3">
      <c r="A91" s="68" t="s">
        <v>130</v>
      </c>
      <c r="B91" s="78" t="s">
        <v>245</v>
      </c>
      <c r="C91" s="35">
        <f>SUM(C92:C93)</f>
        <v>0</v>
      </c>
      <c r="D91" s="38"/>
      <c r="E91" s="33"/>
      <c r="F91" s="60"/>
      <c r="G91" s="60"/>
    </row>
    <row r="92" spans="1:7" ht="53.4" customHeight="1" x14ac:dyDescent="0.3">
      <c r="A92" s="68" t="s">
        <v>131</v>
      </c>
      <c r="B92" s="79" t="s">
        <v>496</v>
      </c>
      <c r="C92" s="57">
        <v>0</v>
      </c>
      <c r="D92" s="38" t="str">
        <f t="shared" si="1"/>
        <v/>
      </c>
      <c r="E92" s="33"/>
      <c r="F92" s="37" t="s">
        <v>293</v>
      </c>
      <c r="G92" s="33" t="s">
        <v>504</v>
      </c>
    </row>
    <row r="93" spans="1:7" ht="52.5" customHeight="1" x14ac:dyDescent="0.3">
      <c r="A93" s="68" t="s">
        <v>132</v>
      </c>
      <c r="B93" s="79" t="s">
        <v>246</v>
      </c>
      <c r="C93" s="57">
        <v>0</v>
      </c>
      <c r="D93" s="38" t="str">
        <f t="shared" si="1"/>
        <v/>
      </c>
      <c r="E93" s="33"/>
      <c r="F93" s="37" t="s">
        <v>293</v>
      </c>
      <c r="G93" s="33" t="s">
        <v>482</v>
      </c>
    </row>
    <row r="94" spans="1:7" x14ac:dyDescent="0.3">
      <c r="A94" s="68" t="s">
        <v>133</v>
      </c>
      <c r="B94" s="78" t="s">
        <v>226</v>
      </c>
      <c r="C94" s="35">
        <f>SUM(C95:C96)</f>
        <v>0</v>
      </c>
      <c r="D94" s="38"/>
      <c r="E94" s="33"/>
      <c r="F94" s="60"/>
      <c r="G94" s="60"/>
    </row>
    <row r="95" spans="1:7" ht="38.4" x14ac:dyDescent="0.3">
      <c r="A95" s="68" t="s">
        <v>134</v>
      </c>
      <c r="B95" s="79" t="s">
        <v>497</v>
      </c>
      <c r="C95" s="57">
        <v>0</v>
      </c>
      <c r="D95" s="38" t="str">
        <f t="shared" si="1"/>
        <v/>
      </c>
      <c r="E95" s="33"/>
      <c r="F95" s="37" t="s">
        <v>293</v>
      </c>
      <c r="G95" s="33" t="s">
        <v>503</v>
      </c>
    </row>
    <row r="96" spans="1:7" ht="38.4" x14ac:dyDescent="0.3">
      <c r="A96" s="68" t="s">
        <v>135</v>
      </c>
      <c r="B96" s="79" t="s">
        <v>227</v>
      </c>
      <c r="C96" s="57">
        <v>0</v>
      </c>
      <c r="D96" s="38" t="str">
        <f t="shared" si="1"/>
        <v/>
      </c>
      <c r="E96" s="33"/>
      <c r="F96" s="37" t="s">
        <v>293</v>
      </c>
      <c r="G96" s="33" t="s">
        <v>483</v>
      </c>
    </row>
    <row r="97" spans="1:7" x14ac:dyDescent="0.3">
      <c r="A97" s="68" t="s">
        <v>136</v>
      </c>
      <c r="B97" s="78" t="s">
        <v>228</v>
      </c>
      <c r="C97" s="35">
        <f>SUM(C98:C99)</f>
        <v>0</v>
      </c>
      <c r="D97" s="38"/>
      <c r="E97" s="33"/>
      <c r="F97" s="60"/>
      <c r="G97" s="60"/>
    </row>
    <row r="98" spans="1:7" ht="38.4" x14ac:dyDescent="0.3">
      <c r="A98" s="68" t="s">
        <v>137</v>
      </c>
      <c r="B98" s="79" t="s">
        <v>498</v>
      </c>
      <c r="C98" s="57">
        <v>0</v>
      </c>
      <c r="D98" s="38" t="str">
        <f t="shared" si="1"/>
        <v/>
      </c>
      <c r="E98" s="33"/>
      <c r="F98" s="37" t="s">
        <v>293</v>
      </c>
      <c r="G98" s="33" t="s">
        <v>502</v>
      </c>
    </row>
    <row r="99" spans="1:7" ht="38.4" x14ac:dyDescent="0.3">
      <c r="A99" s="68" t="s">
        <v>138</v>
      </c>
      <c r="B99" s="79" t="s">
        <v>229</v>
      </c>
      <c r="C99" s="57">
        <v>0</v>
      </c>
      <c r="D99" s="38" t="str">
        <f t="shared" si="1"/>
        <v/>
      </c>
      <c r="E99" s="33"/>
      <c r="F99" s="37" t="s">
        <v>293</v>
      </c>
      <c r="G99" s="33" t="s">
        <v>484</v>
      </c>
    </row>
    <row r="100" spans="1:7" x14ac:dyDescent="0.3">
      <c r="A100" s="68" t="s">
        <v>140</v>
      </c>
      <c r="B100" s="72" t="s">
        <v>499</v>
      </c>
      <c r="C100" s="35">
        <f>SUM(C101:C102)</f>
        <v>0</v>
      </c>
      <c r="D100" s="38"/>
      <c r="E100" s="33"/>
      <c r="F100" s="60"/>
      <c r="G100" s="60"/>
    </row>
    <row r="101" spans="1:7" x14ac:dyDescent="0.3">
      <c r="A101" s="68" t="s">
        <v>141</v>
      </c>
      <c r="B101" s="78" t="s">
        <v>551</v>
      </c>
      <c r="C101" s="35">
        <f>SUM(C98,C95,C92,C89,C86,C83,C68,C80,C77,C74,C71,C65)</f>
        <v>0</v>
      </c>
      <c r="D101" s="38"/>
      <c r="E101" s="33"/>
      <c r="F101" s="60"/>
      <c r="G101" s="60"/>
    </row>
    <row r="102" spans="1:7" x14ac:dyDescent="0.3">
      <c r="A102" s="68" t="s">
        <v>142</v>
      </c>
      <c r="B102" s="78" t="s">
        <v>552</v>
      </c>
      <c r="C102" s="35">
        <f>SUM(C99, C96,C93,C90,C87,C84,C69,C81,C78,C75,C72,C66)</f>
        <v>0</v>
      </c>
      <c r="D102" s="38"/>
      <c r="E102" s="33"/>
      <c r="F102" s="60"/>
      <c r="G102" s="60"/>
    </row>
    <row r="103" spans="1:7" ht="38.4" x14ac:dyDescent="0.3">
      <c r="A103" s="68" t="s">
        <v>143</v>
      </c>
      <c r="B103" s="72" t="s">
        <v>270</v>
      </c>
      <c r="C103" s="57">
        <v>0</v>
      </c>
      <c r="D103" s="38" t="str">
        <f t="shared" si="1"/>
        <v/>
      </c>
      <c r="E103" s="33"/>
      <c r="F103" s="37" t="s">
        <v>293</v>
      </c>
      <c r="G103" s="33" t="s">
        <v>580</v>
      </c>
    </row>
    <row r="104" spans="1:7" x14ac:dyDescent="0.3">
      <c r="A104" s="68"/>
      <c r="B104" s="73"/>
      <c r="C104" s="34"/>
      <c r="D104" s="38"/>
      <c r="E104" s="33"/>
      <c r="F104" s="38"/>
      <c r="G104" s="33"/>
    </row>
    <row r="105" spans="1:7" x14ac:dyDescent="0.3">
      <c r="A105" s="68" t="s">
        <v>144</v>
      </c>
      <c r="B105" s="72" t="s">
        <v>139</v>
      </c>
      <c r="C105" s="35">
        <f>SUM(C107,C106)</f>
        <v>0</v>
      </c>
      <c r="D105" s="38"/>
      <c r="E105" s="33"/>
      <c r="F105" s="60"/>
      <c r="G105" s="60"/>
    </row>
    <row r="106" spans="1:7" ht="38.4" x14ac:dyDescent="0.3">
      <c r="A106" s="68" t="s">
        <v>212</v>
      </c>
      <c r="B106" s="78" t="s">
        <v>553</v>
      </c>
      <c r="C106" s="57">
        <v>0</v>
      </c>
      <c r="D106" s="38" t="str">
        <f t="shared" si="1"/>
        <v/>
      </c>
      <c r="E106" s="33"/>
      <c r="F106" s="37" t="s">
        <v>293</v>
      </c>
      <c r="G106" s="33" t="s">
        <v>501</v>
      </c>
    </row>
    <row r="107" spans="1:7" ht="38.4" x14ac:dyDescent="0.3">
      <c r="A107" s="68" t="s">
        <v>213</v>
      </c>
      <c r="B107" s="78" t="s">
        <v>554</v>
      </c>
      <c r="C107" s="57">
        <v>0</v>
      </c>
      <c r="D107" s="38" t="str">
        <f t="shared" si="1"/>
        <v/>
      </c>
      <c r="E107" s="33"/>
      <c r="F107" s="37" t="s">
        <v>293</v>
      </c>
      <c r="G107" s="33" t="s">
        <v>500</v>
      </c>
    </row>
    <row r="108" spans="1:7" x14ac:dyDescent="0.3">
      <c r="A108" s="68" t="s">
        <v>230</v>
      </c>
      <c r="B108" s="72" t="s">
        <v>391</v>
      </c>
      <c r="C108" s="35">
        <f>SUM(C109,C110)</f>
        <v>0</v>
      </c>
      <c r="D108" s="38"/>
      <c r="E108" s="33"/>
      <c r="F108" s="60"/>
      <c r="G108" s="60"/>
    </row>
    <row r="109" spans="1:7" x14ac:dyDescent="0.3">
      <c r="A109" s="68" t="s">
        <v>231</v>
      </c>
      <c r="B109" s="78" t="s">
        <v>556</v>
      </c>
      <c r="C109" s="57">
        <v>0</v>
      </c>
      <c r="D109" s="38" t="str">
        <f t="shared" si="1"/>
        <v/>
      </c>
      <c r="E109" s="33"/>
      <c r="F109" s="37" t="s">
        <v>293</v>
      </c>
      <c r="G109" s="33" t="s">
        <v>485</v>
      </c>
    </row>
    <row r="110" spans="1:7" x14ac:dyDescent="0.3">
      <c r="A110" s="68" t="s">
        <v>232</v>
      </c>
      <c r="B110" s="78" t="s">
        <v>555</v>
      </c>
      <c r="C110" s="57">
        <v>0</v>
      </c>
      <c r="D110" s="38" t="str">
        <f t="shared" si="1"/>
        <v/>
      </c>
      <c r="E110" s="33"/>
      <c r="F110" s="37" t="s">
        <v>293</v>
      </c>
      <c r="G110" s="33" t="s">
        <v>486</v>
      </c>
    </row>
    <row r="111" spans="1:7" x14ac:dyDescent="0.3">
      <c r="A111" s="68" t="s">
        <v>233</v>
      </c>
      <c r="B111" s="72" t="s">
        <v>145</v>
      </c>
      <c r="C111" s="35">
        <f>SUM(C108,C105)</f>
        <v>0</v>
      </c>
      <c r="D111" s="38"/>
      <c r="E111" s="33"/>
      <c r="F111" s="60"/>
      <c r="G111" s="60"/>
    </row>
    <row r="112" spans="1:7" x14ac:dyDescent="0.3">
      <c r="A112" s="68"/>
      <c r="B112" s="68"/>
      <c r="C112" s="34"/>
      <c r="D112" s="37"/>
      <c r="E112" s="33"/>
      <c r="F112" s="37"/>
      <c r="G112" s="33"/>
    </row>
    <row r="113" spans="1:7" x14ac:dyDescent="0.3">
      <c r="A113" s="68"/>
      <c r="B113" s="69" t="s">
        <v>146</v>
      </c>
      <c r="C113" s="39"/>
      <c r="D113" s="40"/>
      <c r="E113" s="61" t="str">
        <f>IF(OR(COUNTIF(E2:E111,"*"&amp;"FAIL"&amp;"*"), COUNTIF(D2:D111,"*"&amp;"Please"&amp;"*")), "INCOMPLETE", "COMPLETE")</f>
        <v>COMPLETE</v>
      </c>
      <c r="F113" s="40"/>
      <c r="G113" s="61"/>
    </row>
    <row r="114" spans="1:7" x14ac:dyDescent="0.45">
      <c r="A114" s="48"/>
    </row>
    <row r="115" spans="1:7" x14ac:dyDescent="0.45">
      <c r="B115" s="1" t="s">
        <v>264</v>
      </c>
    </row>
  </sheetData>
  <sheetProtection algorithmName="SHA-512" hashValue="bBK+DB+xJauBWjh9DMU0EOkzv2XWolt4MFzduT5g7zFA9scFUTo8bGdCRl1dhYFMjNfa7L2i/8xUSMJxeVoGlw==" saltValue="AX/5jIS2GAEDOGiqdTYhcg==" spinCount="100000" sheet="1" selectLockedCells="1"/>
  <conditionalFormatting sqref="E16:E17 E31:E32 E19:E27 E44:E51 E53:E61 E105:E111 E63:E103 E34:E42">
    <cfRule type="cellIs" dxfId="324" priority="184" operator="equal">
      <formula>"BAD"</formula>
    </cfRule>
    <cfRule type="cellIs" dxfId="323" priority="185" operator="equal">
      <formula>"GOOD"</formula>
    </cfRule>
  </conditionalFormatting>
  <conditionalFormatting sqref="E16:E17 E31:E32 E19:E27 E44:E51 E53:E61 E105:E1048576 E63:E103 E34:E42">
    <cfRule type="containsText" dxfId="322" priority="183" operator="containsText" text="BAD">
      <formula>NOT(ISERROR(SEARCH("BAD",E16)))</formula>
    </cfRule>
  </conditionalFormatting>
  <conditionalFormatting sqref="E104:E105">
    <cfRule type="containsText" dxfId="321" priority="182" operator="containsText" text="BAD">
      <formula>NOT(ISERROR(SEARCH("BAD",E104)))</formula>
    </cfRule>
  </conditionalFormatting>
  <conditionalFormatting sqref="E62">
    <cfRule type="containsText" dxfId="320" priority="181" operator="containsText" text="BAD">
      <formula>NOT(ISERROR(SEARCH("BAD",E62)))</formula>
    </cfRule>
  </conditionalFormatting>
  <conditionalFormatting sqref="E43">
    <cfRule type="containsText" dxfId="319" priority="180" operator="containsText" text="BAD">
      <formula>NOT(ISERROR(SEARCH("BAD",E43)))</formula>
    </cfRule>
  </conditionalFormatting>
  <conditionalFormatting sqref="E33">
    <cfRule type="containsText" dxfId="318" priority="179" operator="containsText" text="BAD">
      <formula>NOT(ISERROR(SEARCH("BAD",E33)))</formula>
    </cfRule>
  </conditionalFormatting>
  <conditionalFormatting sqref="E18">
    <cfRule type="containsText" dxfId="317" priority="178" operator="containsText" text="BAD">
      <formula>NOT(ISERROR(SEARCH("BAD",E18)))</formula>
    </cfRule>
  </conditionalFormatting>
  <conditionalFormatting sqref="E28">
    <cfRule type="cellIs" dxfId="316" priority="163" operator="equal">
      <formula>"BAD"</formula>
    </cfRule>
    <cfRule type="cellIs" dxfId="315" priority="164" operator="equal">
      <formula>"GOOD"</formula>
    </cfRule>
  </conditionalFormatting>
  <conditionalFormatting sqref="E28">
    <cfRule type="containsText" dxfId="314" priority="162" operator="containsText" text="BAD">
      <formula>NOT(ISERROR(SEARCH("BAD",E28)))</formula>
    </cfRule>
  </conditionalFormatting>
  <conditionalFormatting sqref="E29">
    <cfRule type="cellIs" dxfId="313" priority="160" operator="equal">
      <formula>"BAD"</formula>
    </cfRule>
    <cfRule type="cellIs" dxfId="312" priority="161" operator="equal">
      <formula>"GOOD"</formula>
    </cfRule>
  </conditionalFormatting>
  <conditionalFormatting sqref="E29">
    <cfRule type="containsText" dxfId="311" priority="159" operator="containsText" text="BAD">
      <formula>NOT(ISERROR(SEARCH("BAD",E29)))</formula>
    </cfRule>
  </conditionalFormatting>
  <conditionalFormatting sqref="E30">
    <cfRule type="cellIs" dxfId="310" priority="157" operator="equal">
      <formula>"BAD"</formula>
    </cfRule>
    <cfRule type="cellIs" dxfId="309" priority="158" operator="equal">
      <formula>"GOOD"</formula>
    </cfRule>
  </conditionalFormatting>
  <conditionalFormatting sqref="E30">
    <cfRule type="containsText" dxfId="308" priority="156" operator="containsText" text="BAD">
      <formula>NOT(ISERROR(SEARCH("BAD",E30)))</formula>
    </cfRule>
  </conditionalFormatting>
  <conditionalFormatting sqref="E35">
    <cfRule type="cellIs" dxfId="307" priority="154" operator="equal">
      <formula>"BAD"</formula>
    </cfRule>
    <cfRule type="cellIs" dxfId="306" priority="155" operator="equal">
      <formula>"GOOD"</formula>
    </cfRule>
  </conditionalFormatting>
  <conditionalFormatting sqref="E35">
    <cfRule type="containsText" dxfId="305" priority="153" operator="containsText" text="BAD">
      <formula>NOT(ISERROR(SEARCH("BAD",E35)))</formula>
    </cfRule>
  </conditionalFormatting>
  <conditionalFormatting sqref="E52">
    <cfRule type="containsText" dxfId="304" priority="152" operator="containsText" text="BAD">
      <formula>NOT(ISERROR(SEARCH("BAD",E52)))</formula>
    </cfRule>
  </conditionalFormatting>
  <conditionalFormatting sqref="B15:B111">
    <cfRule type="expression" dxfId="303" priority="148">
      <formula>MOD(ROW(),2)</formula>
    </cfRule>
  </conditionalFormatting>
  <conditionalFormatting sqref="B16:B111">
    <cfRule type="expression" dxfId="302" priority="149">
      <formula>MOD(ROW(),2)</formula>
    </cfRule>
    <cfRule type="expression" dxfId="301" priority="150">
      <formula>MOD(ROW(),2)</formula>
    </cfRule>
  </conditionalFormatting>
  <conditionalFormatting sqref="E15:E111">
    <cfRule type="cellIs" dxfId="300" priority="145" operator="equal">
      <formula>"GOOD"</formula>
    </cfRule>
    <cfRule type="cellIs" dxfId="299" priority="146" operator="equal">
      <formula>"BAD"</formula>
    </cfRule>
  </conditionalFormatting>
  <conditionalFormatting sqref="E113">
    <cfRule type="cellIs" dxfId="298" priority="141" operator="equal">
      <formula>"COMPLETE"</formula>
    </cfRule>
    <cfRule type="containsText" dxfId="297" priority="144" operator="containsText" text="INCOMPLETE">
      <formula>NOT(ISERROR(SEARCH("INCOMPLETE",E113)))</formula>
    </cfRule>
  </conditionalFormatting>
  <conditionalFormatting sqref="D15:D111">
    <cfRule type="containsText" dxfId="296" priority="142" operator="containsText" text="Please">
      <formula>NOT(ISERROR(SEARCH("Please",D15)))</formula>
    </cfRule>
  </conditionalFormatting>
  <conditionalFormatting sqref="D4:D5 D7:D9 D12:D13 D15:D16">
    <cfRule type="containsText" dxfId="295" priority="140" operator="containsText" text="input">
      <formula>NOT(ISERROR(SEARCH("input",D4)))</formula>
    </cfRule>
  </conditionalFormatting>
  <conditionalFormatting sqref="E2:E112">
    <cfRule type="containsText" dxfId="294" priority="138" operator="containsText" text="FAIL">
      <formula>NOT(ISERROR(SEARCH("FAIL",E2)))</formula>
    </cfRule>
    <cfRule type="containsText" dxfId="293" priority="139" operator="containsText" text="PASS">
      <formula>NOT(ISERROR(SEARCH("PASS",E2)))</formula>
    </cfRule>
  </conditionalFormatting>
  <conditionalFormatting sqref="B2:B14">
    <cfRule type="expression" dxfId="292" priority="137">
      <formula>MOD(ROW(),2)</formula>
    </cfRule>
  </conditionalFormatting>
  <conditionalFormatting sqref="F15:F16 F43 F52 F62:F63 F104 F18:F19 F21:F23 F25:F27 F31 F33:F34 F36:F41">
    <cfRule type="containsText" dxfId="291" priority="136" operator="containsText" text="Please">
      <formula>NOT(ISERROR(SEARCH("Please",F15)))</formula>
    </cfRule>
  </conditionalFormatting>
  <conditionalFormatting sqref="F4:F5 F7:F8 F12:F13 F15:F16">
    <cfRule type="containsText" dxfId="290" priority="135" operator="containsText" text="input">
      <formula>NOT(ISERROR(SEARCH("input",F4)))</formula>
    </cfRule>
  </conditionalFormatting>
  <conditionalFormatting sqref="F2">
    <cfRule type="containsText" dxfId="289" priority="134" operator="containsText" text="Please">
      <formula>NOT(ISERROR(SEARCH("Please",F2)))</formula>
    </cfRule>
  </conditionalFormatting>
  <conditionalFormatting sqref="F3">
    <cfRule type="containsText" dxfId="288" priority="133" operator="containsText" text="Please">
      <formula>NOT(ISERROR(SEARCH("Please",F3)))</formula>
    </cfRule>
  </conditionalFormatting>
  <conditionalFormatting sqref="F6">
    <cfRule type="containsText" dxfId="287" priority="132" operator="containsText" text="Please">
      <formula>NOT(ISERROR(SEARCH("Please",F6)))</formula>
    </cfRule>
  </conditionalFormatting>
  <conditionalFormatting sqref="F9">
    <cfRule type="containsText" dxfId="286" priority="131" operator="containsText" text="Please">
      <formula>NOT(ISERROR(SEARCH("Please",F9)))</formula>
    </cfRule>
  </conditionalFormatting>
  <conditionalFormatting sqref="F10">
    <cfRule type="containsText" dxfId="285" priority="130" operator="containsText" text="Please">
      <formula>NOT(ISERROR(SEARCH("Please",F10)))</formula>
    </cfRule>
  </conditionalFormatting>
  <conditionalFormatting sqref="F11">
    <cfRule type="containsText" dxfId="284" priority="129" operator="containsText" text="Please">
      <formula>NOT(ISERROR(SEARCH("Please",F11)))</formula>
    </cfRule>
  </conditionalFormatting>
  <conditionalFormatting sqref="F14">
    <cfRule type="containsText" dxfId="283" priority="128" operator="containsText" text="Please">
      <formula>NOT(ISERROR(SEARCH("Please",F14)))</formula>
    </cfRule>
  </conditionalFormatting>
  <conditionalFormatting sqref="F17">
    <cfRule type="containsText" dxfId="282" priority="127" operator="containsText" text="Please">
      <formula>NOT(ISERROR(SEARCH("Please",F17)))</formula>
    </cfRule>
  </conditionalFormatting>
  <conditionalFormatting sqref="F20">
    <cfRule type="containsText" dxfId="281" priority="126" operator="containsText" text="Please">
      <formula>NOT(ISERROR(SEARCH("Please",F20)))</formula>
    </cfRule>
  </conditionalFormatting>
  <conditionalFormatting sqref="F24">
    <cfRule type="containsText" dxfId="280" priority="125" operator="containsText" text="Please">
      <formula>NOT(ISERROR(SEARCH("Please",F24)))</formula>
    </cfRule>
  </conditionalFormatting>
  <conditionalFormatting sqref="F28">
    <cfRule type="containsText" dxfId="279" priority="124" operator="containsText" text="Please">
      <formula>NOT(ISERROR(SEARCH("Please",F28)))</formula>
    </cfRule>
  </conditionalFormatting>
  <conditionalFormatting sqref="F29">
    <cfRule type="containsText" dxfId="278" priority="123" operator="containsText" text="Please">
      <formula>NOT(ISERROR(SEARCH("Please",F29)))</formula>
    </cfRule>
  </conditionalFormatting>
  <conditionalFormatting sqref="F30">
    <cfRule type="containsText" dxfId="277" priority="122" operator="containsText" text="Please">
      <formula>NOT(ISERROR(SEARCH("Please",F30)))</formula>
    </cfRule>
  </conditionalFormatting>
  <conditionalFormatting sqref="F35">
    <cfRule type="containsText" dxfId="276" priority="121" operator="containsText" text="Please">
      <formula>NOT(ISERROR(SEARCH("Please",F35)))</formula>
    </cfRule>
  </conditionalFormatting>
  <conditionalFormatting sqref="F42">
    <cfRule type="containsText" dxfId="275" priority="120" operator="containsText" text="Please">
      <formula>NOT(ISERROR(SEARCH("Please",F42)))</formula>
    </cfRule>
  </conditionalFormatting>
  <conditionalFormatting sqref="F45">
    <cfRule type="containsText" dxfId="274" priority="118" operator="containsText" text="Please">
      <formula>NOT(ISERROR(SEARCH("Please",F45)))</formula>
    </cfRule>
  </conditionalFormatting>
  <conditionalFormatting sqref="F48">
    <cfRule type="containsText" dxfId="273" priority="117" operator="containsText" text="Please">
      <formula>NOT(ISERROR(SEARCH("Please",F48)))</formula>
    </cfRule>
  </conditionalFormatting>
  <conditionalFormatting sqref="F51">
    <cfRule type="containsText" dxfId="272" priority="116" operator="containsText" text="Please">
      <formula>NOT(ISERROR(SEARCH("Please",F51)))</formula>
    </cfRule>
  </conditionalFormatting>
  <conditionalFormatting sqref="F55">
    <cfRule type="containsText" dxfId="271" priority="115" operator="containsText" text="Please">
      <formula>NOT(ISERROR(SEARCH("Please",F55)))</formula>
    </cfRule>
  </conditionalFormatting>
  <conditionalFormatting sqref="F58">
    <cfRule type="containsText" dxfId="270" priority="114" operator="containsText" text="Please">
      <formula>NOT(ISERROR(SEARCH("Please",F58)))</formula>
    </cfRule>
  </conditionalFormatting>
  <conditionalFormatting sqref="F61">
    <cfRule type="containsText" dxfId="269" priority="113" operator="containsText" text="Please">
      <formula>NOT(ISERROR(SEARCH("Please",F61)))</formula>
    </cfRule>
  </conditionalFormatting>
  <conditionalFormatting sqref="F64">
    <cfRule type="containsText" dxfId="268" priority="112" operator="containsText" text="Please">
      <formula>NOT(ISERROR(SEARCH("Please",F64)))</formula>
    </cfRule>
  </conditionalFormatting>
  <conditionalFormatting sqref="F67">
    <cfRule type="containsText" dxfId="267" priority="111" operator="containsText" text="Please">
      <formula>NOT(ISERROR(SEARCH("Please",F67)))</formula>
    </cfRule>
  </conditionalFormatting>
  <conditionalFormatting sqref="F70">
    <cfRule type="containsText" dxfId="266" priority="110" operator="containsText" text="Please">
      <formula>NOT(ISERROR(SEARCH("Please",F70)))</formula>
    </cfRule>
  </conditionalFormatting>
  <conditionalFormatting sqref="F73">
    <cfRule type="containsText" dxfId="265" priority="109" operator="containsText" text="Please">
      <formula>NOT(ISERROR(SEARCH("Please",F73)))</formula>
    </cfRule>
  </conditionalFormatting>
  <conditionalFormatting sqref="F76">
    <cfRule type="containsText" dxfId="264" priority="108" operator="containsText" text="Please">
      <formula>NOT(ISERROR(SEARCH("Please",F76)))</formula>
    </cfRule>
  </conditionalFormatting>
  <conditionalFormatting sqref="F79">
    <cfRule type="containsText" dxfId="263" priority="107" operator="containsText" text="Please">
      <formula>NOT(ISERROR(SEARCH("Please",F79)))</formula>
    </cfRule>
  </conditionalFormatting>
  <conditionalFormatting sqref="F82">
    <cfRule type="containsText" dxfId="262" priority="106" operator="containsText" text="Please">
      <formula>NOT(ISERROR(SEARCH("Please",F82)))</formula>
    </cfRule>
  </conditionalFormatting>
  <conditionalFormatting sqref="F85">
    <cfRule type="containsText" dxfId="261" priority="105" operator="containsText" text="Please">
      <formula>NOT(ISERROR(SEARCH("Please",F85)))</formula>
    </cfRule>
  </conditionalFormatting>
  <conditionalFormatting sqref="F88">
    <cfRule type="containsText" dxfId="260" priority="104" operator="containsText" text="Please">
      <formula>NOT(ISERROR(SEARCH("Please",F88)))</formula>
    </cfRule>
  </conditionalFormatting>
  <conditionalFormatting sqref="F91">
    <cfRule type="containsText" dxfId="259" priority="103" operator="containsText" text="Please">
      <formula>NOT(ISERROR(SEARCH("Please",F91)))</formula>
    </cfRule>
  </conditionalFormatting>
  <conditionalFormatting sqref="F94">
    <cfRule type="containsText" dxfId="258" priority="102" operator="containsText" text="Please">
      <formula>NOT(ISERROR(SEARCH("Please",F94)))</formula>
    </cfRule>
  </conditionalFormatting>
  <conditionalFormatting sqref="F97">
    <cfRule type="containsText" dxfId="257" priority="101" operator="containsText" text="Please">
      <formula>NOT(ISERROR(SEARCH("Please",F97)))</formula>
    </cfRule>
  </conditionalFormatting>
  <conditionalFormatting sqref="F100">
    <cfRule type="containsText" dxfId="256" priority="100" operator="containsText" text="Please">
      <formula>NOT(ISERROR(SEARCH("Please",F100)))</formula>
    </cfRule>
  </conditionalFormatting>
  <conditionalFormatting sqref="F101">
    <cfRule type="containsText" dxfId="255" priority="99" operator="containsText" text="Please">
      <formula>NOT(ISERROR(SEARCH("Please",F101)))</formula>
    </cfRule>
  </conditionalFormatting>
  <conditionalFormatting sqref="F102">
    <cfRule type="containsText" dxfId="254" priority="98" operator="containsText" text="Please">
      <formula>NOT(ISERROR(SEARCH("Please",F102)))</formula>
    </cfRule>
  </conditionalFormatting>
  <conditionalFormatting sqref="F105">
    <cfRule type="containsText" dxfId="253" priority="97" operator="containsText" text="Please">
      <formula>NOT(ISERROR(SEARCH("Please",F105)))</formula>
    </cfRule>
  </conditionalFormatting>
  <conditionalFormatting sqref="F108">
    <cfRule type="containsText" dxfId="252" priority="96" operator="containsText" text="Please">
      <formula>NOT(ISERROR(SEARCH("Please",F108)))</formula>
    </cfRule>
  </conditionalFormatting>
  <conditionalFormatting sqref="F111">
    <cfRule type="containsText" dxfId="251" priority="95" operator="containsText" text="Please">
      <formula>NOT(ISERROR(SEARCH("Please",F111)))</formula>
    </cfRule>
  </conditionalFormatting>
  <conditionalFormatting sqref="F19">
    <cfRule type="containsText" dxfId="250" priority="94" operator="containsText" text="input">
      <formula>NOT(ISERROR(SEARCH("input",F19)))</formula>
    </cfRule>
  </conditionalFormatting>
  <conditionalFormatting sqref="F21">
    <cfRule type="containsText" dxfId="249" priority="93" operator="containsText" text="input">
      <formula>NOT(ISERROR(SEARCH("input",F21)))</formula>
    </cfRule>
  </conditionalFormatting>
  <conditionalFormatting sqref="F22">
    <cfRule type="containsText" dxfId="248" priority="92" operator="containsText" text="input">
      <formula>NOT(ISERROR(SEARCH("input",F22)))</formula>
    </cfRule>
  </conditionalFormatting>
  <conditionalFormatting sqref="F23">
    <cfRule type="containsText" dxfId="247" priority="91" operator="containsText" text="input">
      <formula>NOT(ISERROR(SEARCH("input",F23)))</formula>
    </cfRule>
  </conditionalFormatting>
  <conditionalFormatting sqref="F32">
    <cfRule type="containsText" dxfId="246" priority="90" operator="containsText" text="Please">
      <formula>NOT(ISERROR(SEARCH("Please",F32)))</formula>
    </cfRule>
  </conditionalFormatting>
  <conditionalFormatting sqref="F25:F27">
    <cfRule type="containsText" dxfId="245" priority="89" operator="containsText" text="input">
      <formula>NOT(ISERROR(SEARCH("input",F25)))</formula>
    </cfRule>
  </conditionalFormatting>
  <conditionalFormatting sqref="F31">
    <cfRule type="containsText" dxfId="244" priority="88" operator="containsText" text="input">
      <formula>NOT(ISERROR(SEARCH("input",F31)))</formula>
    </cfRule>
  </conditionalFormatting>
  <conditionalFormatting sqref="F34">
    <cfRule type="containsText" dxfId="243" priority="87" operator="containsText" text="input">
      <formula>NOT(ISERROR(SEARCH("input",F34)))</formula>
    </cfRule>
  </conditionalFormatting>
  <conditionalFormatting sqref="F36">
    <cfRule type="containsText" dxfId="242" priority="86" operator="containsText" text="input">
      <formula>NOT(ISERROR(SEARCH("input",F36)))</formula>
    </cfRule>
  </conditionalFormatting>
  <conditionalFormatting sqref="F37">
    <cfRule type="containsText" dxfId="241" priority="85" operator="containsText" text="input">
      <formula>NOT(ISERROR(SEARCH("input",F37)))</formula>
    </cfRule>
  </conditionalFormatting>
  <conditionalFormatting sqref="F38">
    <cfRule type="containsText" dxfId="240" priority="84" operator="containsText" text="input">
      <formula>NOT(ISERROR(SEARCH("input",F38)))</formula>
    </cfRule>
  </conditionalFormatting>
  <conditionalFormatting sqref="F39">
    <cfRule type="containsText" dxfId="239" priority="83" operator="containsText" text="input">
      <formula>NOT(ISERROR(SEARCH("input",F39)))</formula>
    </cfRule>
  </conditionalFormatting>
  <conditionalFormatting sqref="F40">
    <cfRule type="containsText" dxfId="238" priority="82" operator="containsText" text="input">
      <formula>NOT(ISERROR(SEARCH("input",F40)))</formula>
    </cfRule>
  </conditionalFormatting>
  <conditionalFormatting sqref="F41">
    <cfRule type="containsText" dxfId="237" priority="81" operator="containsText" text="input">
      <formula>NOT(ISERROR(SEARCH("input",F41)))</formula>
    </cfRule>
  </conditionalFormatting>
  <conditionalFormatting sqref="F44">
    <cfRule type="containsText" dxfId="236" priority="80" operator="containsText" text="Please">
      <formula>NOT(ISERROR(SEARCH("Please",F44)))</formula>
    </cfRule>
  </conditionalFormatting>
  <conditionalFormatting sqref="F44">
    <cfRule type="containsText" dxfId="235" priority="79" operator="containsText" text="input">
      <formula>NOT(ISERROR(SEARCH("input",F44)))</formula>
    </cfRule>
  </conditionalFormatting>
  <conditionalFormatting sqref="F46">
    <cfRule type="containsText" dxfId="234" priority="78" operator="containsText" text="Please">
      <formula>NOT(ISERROR(SEARCH("Please",F46)))</formula>
    </cfRule>
  </conditionalFormatting>
  <conditionalFormatting sqref="F46">
    <cfRule type="containsText" dxfId="233" priority="77" operator="containsText" text="input">
      <formula>NOT(ISERROR(SEARCH("input",F46)))</formula>
    </cfRule>
  </conditionalFormatting>
  <conditionalFormatting sqref="F47">
    <cfRule type="containsText" dxfId="232" priority="76" operator="containsText" text="Please">
      <formula>NOT(ISERROR(SEARCH("Please",F47)))</formula>
    </cfRule>
  </conditionalFormatting>
  <conditionalFormatting sqref="F47">
    <cfRule type="containsText" dxfId="231" priority="75" operator="containsText" text="input">
      <formula>NOT(ISERROR(SEARCH("input",F47)))</formula>
    </cfRule>
  </conditionalFormatting>
  <conditionalFormatting sqref="F49">
    <cfRule type="containsText" dxfId="230" priority="74" operator="containsText" text="Please">
      <formula>NOT(ISERROR(SEARCH("Please",F49)))</formula>
    </cfRule>
  </conditionalFormatting>
  <conditionalFormatting sqref="F49">
    <cfRule type="containsText" dxfId="229" priority="73" operator="containsText" text="input">
      <formula>NOT(ISERROR(SEARCH("input",F49)))</formula>
    </cfRule>
  </conditionalFormatting>
  <conditionalFormatting sqref="F50">
    <cfRule type="containsText" dxfId="228" priority="72" operator="containsText" text="Please">
      <formula>NOT(ISERROR(SEARCH("Please",F50)))</formula>
    </cfRule>
  </conditionalFormatting>
  <conditionalFormatting sqref="F50">
    <cfRule type="containsText" dxfId="227" priority="71" operator="containsText" text="input">
      <formula>NOT(ISERROR(SEARCH("input",F50)))</formula>
    </cfRule>
  </conditionalFormatting>
  <conditionalFormatting sqref="F53">
    <cfRule type="containsText" dxfId="226" priority="70" operator="containsText" text="Please">
      <formula>NOT(ISERROR(SEARCH("Please",F53)))</formula>
    </cfRule>
  </conditionalFormatting>
  <conditionalFormatting sqref="F53">
    <cfRule type="containsText" dxfId="225" priority="69" operator="containsText" text="input">
      <formula>NOT(ISERROR(SEARCH("input",F53)))</formula>
    </cfRule>
  </conditionalFormatting>
  <conditionalFormatting sqref="F54">
    <cfRule type="containsText" dxfId="224" priority="68" operator="containsText" text="Please">
      <formula>NOT(ISERROR(SEARCH("Please",F54)))</formula>
    </cfRule>
  </conditionalFormatting>
  <conditionalFormatting sqref="F54">
    <cfRule type="containsText" dxfId="223" priority="67" operator="containsText" text="input">
      <formula>NOT(ISERROR(SEARCH("input",F54)))</formula>
    </cfRule>
  </conditionalFormatting>
  <conditionalFormatting sqref="F56">
    <cfRule type="containsText" dxfId="222" priority="66" operator="containsText" text="Please">
      <formula>NOT(ISERROR(SEARCH("Please",F56)))</formula>
    </cfRule>
  </conditionalFormatting>
  <conditionalFormatting sqref="F56">
    <cfRule type="containsText" dxfId="221" priority="65" operator="containsText" text="input">
      <formula>NOT(ISERROR(SEARCH("input",F56)))</formula>
    </cfRule>
  </conditionalFormatting>
  <conditionalFormatting sqref="F57">
    <cfRule type="containsText" dxfId="220" priority="64" operator="containsText" text="Please">
      <formula>NOT(ISERROR(SEARCH("Please",F57)))</formula>
    </cfRule>
  </conditionalFormatting>
  <conditionalFormatting sqref="F57">
    <cfRule type="containsText" dxfId="219" priority="63" operator="containsText" text="input">
      <formula>NOT(ISERROR(SEARCH("input",F57)))</formula>
    </cfRule>
  </conditionalFormatting>
  <conditionalFormatting sqref="F59">
    <cfRule type="containsText" dxfId="218" priority="62" operator="containsText" text="Please">
      <formula>NOT(ISERROR(SEARCH("Please",F59)))</formula>
    </cfRule>
  </conditionalFormatting>
  <conditionalFormatting sqref="F59">
    <cfRule type="containsText" dxfId="217" priority="61" operator="containsText" text="input">
      <formula>NOT(ISERROR(SEARCH("input",F59)))</formula>
    </cfRule>
  </conditionalFormatting>
  <conditionalFormatting sqref="F60">
    <cfRule type="containsText" dxfId="216" priority="60" operator="containsText" text="Please">
      <formula>NOT(ISERROR(SEARCH("Please",F60)))</formula>
    </cfRule>
  </conditionalFormatting>
  <conditionalFormatting sqref="F60">
    <cfRule type="containsText" dxfId="215" priority="59" operator="containsText" text="input">
      <formula>NOT(ISERROR(SEARCH("input",F60)))</formula>
    </cfRule>
  </conditionalFormatting>
  <conditionalFormatting sqref="F65">
    <cfRule type="containsText" dxfId="214" priority="58" operator="containsText" text="Please">
      <formula>NOT(ISERROR(SEARCH("Please",F65)))</formula>
    </cfRule>
  </conditionalFormatting>
  <conditionalFormatting sqref="F65">
    <cfRule type="containsText" dxfId="213" priority="57" operator="containsText" text="input">
      <formula>NOT(ISERROR(SEARCH("input",F65)))</formula>
    </cfRule>
  </conditionalFormatting>
  <conditionalFormatting sqref="F66">
    <cfRule type="containsText" dxfId="212" priority="56" operator="containsText" text="Please">
      <formula>NOT(ISERROR(SEARCH("Please",F66)))</formula>
    </cfRule>
  </conditionalFormatting>
  <conditionalFormatting sqref="F66">
    <cfRule type="containsText" dxfId="211" priority="55" operator="containsText" text="input">
      <formula>NOT(ISERROR(SEARCH("input",F66)))</formula>
    </cfRule>
  </conditionalFormatting>
  <conditionalFormatting sqref="F68">
    <cfRule type="containsText" dxfId="210" priority="54" operator="containsText" text="Please">
      <formula>NOT(ISERROR(SEARCH("Please",F68)))</formula>
    </cfRule>
  </conditionalFormatting>
  <conditionalFormatting sqref="F68">
    <cfRule type="containsText" dxfId="209" priority="53" operator="containsText" text="input">
      <formula>NOT(ISERROR(SEARCH("input",F68)))</formula>
    </cfRule>
  </conditionalFormatting>
  <conditionalFormatting sqref="F69">
    <cfRule type="containsText" dxfId="208" priority="52" operator="containsText" text="Please">
      <formula>NOT(ISERROR(SEARCH("Please",F69)))</formula>
    </cfRule>
  </conditionalFormatting>
  <conditionalFormatting sqref="F69">
    <cfRule type="containsText" dxfId="207" priority="51" operator="containsText" text="input">
      <formula>NOT(ISERROR(SEARCH("input",F69)))</formula>
    </cfRule>
  </conditionalFormatting>
  <conditionalFormatting sqref="F71">
    <cfRule type="containsText" dxfId="206" priority="50" operator="containsText" text="Please">
      <formula>NOT(ISERROR(SEARCH("Please",F71)))</formula>
    </cfRule>
  </conditionalFormatting>
  <conditionalFormatting sqref="F71">
    <cfRule type="containsText" dxfId="205" priority="49" operator="containsText" text="input">
      <formula>NOT(ISERROR(SEARCH("input",F71)))</formula>
    </cfRule>
  </conditionalFormatting>
  <conditionalFormatting sqref="F72">
    <cfRule type="containsText" dxfId="204" priority="48" operator="containsText" text="Please">
      <formula>NOT(ISERROR(SEARCH("Please",F72)))</formula>
    </cfRule>
  </conditionalFormatting>
  <conditionalFormatting sqref="F72">
    <cfRule type="containsText" dxfId="203" priority="47" operator="containsText" text="input">
      <formula>NOT(ISERROR(SEARCH("input",F72)))</formula>
    </cfRule>
  </conditionalFormatting>
  <conditionalFormatting sqref="F74">
    <cfRule type="containsText" dxfId="202" priority="46" operator="containsText" text="Please">
      <formula>NOT(ISERROR(SEARCH("Please",F74)))</formula>
    </cfRule>
  </conditionalFormatting>
  <conditionalFormatting sqref="F74">
    <cfRule type="containsText" dxfId="201" priority="45" operator="containsText" text="input">
      <formula>NOT(ISERROR(SEARCH("input",F74)))</formula>
    </cfRule>
  </conditionalFormatting>
  <conditionalFormatting sqref="F75">
    <cfRule type="containsText" dxfId="200" priority="44" operator="containsText" text="Please">
      <formula>NOT(ISERROR(SEARCH("Please",F75)))</formula>
    </cfRule>
  </conditionalFormatting>
  <conditionalFormatting sqref="F75">
    <cfRule type="containsText" dxfId="199" priority="43" operator="containsText" text="input">
      <formula>NOT(ISERROR(SEARCH("input",F75)))</formula>
    </cfRule>
  </conditionalFormatting>
  <conditionalFormatting sqref="F77">
    <cfRule type="containsText" dxfId="198" priority="42" operator="containsText" text="Please">
      <formula>NOT(ISERROR(SEARCH("Please",F77)))</formula>
    </cfRule>
  </conditionalFormatting>
  <conditionalFormatting sqref="F77">
    <cfRule type="containsText" dxfId="197" priority="41" operator="containsText" text="input">
      <formula>NOT(ISERROR(SEARCH("input",F77)))</formula>
    </cfRule>
  </conditionalFormatting>
  <conditionalFormatting sqref="F78">
    <cfRule type="containsText" dxfId="196" priority="40" operator="containsText" text="Please">
      <formula>NOT(ISERROR(SEARCH("Please",F78)))</formula>
    </cfRule>
  </conditionalFormatting>
  <conditionalFormatting sqref="F78">
    <cfRule type="containsText" dxfId="195" priority="39" operator="containsText" text="input">
      <formula>NOT(ISERROR(SEARCH("input",F78)))</formula>
    </cfRule>
  </conditionalFormatting>
  <conditionalFormatting sqref="F80">
    <cfRule type="containsText" dxfId="194" priority="38" operator="containsText" text="Please">
      <formula>NOT(ISERROR(SEARCH("Please",F80)))</formula>
    </cfRule>
  </conditionalFormatting>
  <conditionalFormatting sqref="F80">
    <cfRule type="containsText" dxfId="193" priority="37" operator="containsText" text="input">
      <formula>NOT(ISERROR(SEARCH("input",F80)))</formula>
    </cfRule>
  </conditionalFormatting>
  <conditionalFormatting sqref="F81">
    <cfRule type="containsText" dxfId="192" priority="36" operator="containsText" text="Please">
      <formula>NOT(ISERROR(SEARCH("Please",F81)))</formula>
    </cfRule>
  </conditionalFormatting>
  <conditionalFormatting sqref="F81">
    <cfRule type="containsText" dxfId="191" priority="35" operator="containsText" text="input">
      <formula>NOT(ISERROR(SEARCH("input",F81)))</formula>
    </cfRule>
  </conditionalFormatting>
  <conditionalFormatting sqref="F83">
    <cfRule type="containsText" dxfId="190" priority="34" operator="containsText" text="Please">
      <formula>NOT(ISERROR(SEARCH("Please",F83)))</formula>
    </cfRule>
  </conditionalFormatting>
  <conditionalFormatting sqref="F83">
    <cfRule type="containsText" dxfId="189" priority="33" operator="containsText" text="input">
      <formula>NOT(ISERROR(SEARCH("input",F83)))</formula>
    </cfRule>
  </conditionalFormatting>
  <conditionalFormatting sqref="F84">
    <cfRule type="containsText" dxfId="188" priority="32" operator="containsText" text="Please">
      <formula>NOT(ISERROR(SEARCH("Please",F84)))</formula>
    </cfRule>
  </conditionalFormatting>
  <conditionalFormatting sqref="F84">
    <cfRule type="containsText" dxfId="187" priority="31" operator="containsText" text="input">
      <formula>NOT(ISERROR(SEARCH("input",F84)))</formula>
    </cfRule>
  </conditionalFormatting>
  <conditionalFormatting sqref="F86">
    <cfRule type="containsText" dxfId="186" priority="30" operator="containsText" text="Please">
      <formula>NOT(ISERROR(SEARCH("Please",F86)))</formula>
    </cfRule>
  </conditionalFormatting>
  <conditionalFormatting sqref="F86">
    <cfRule type="containsText" dxfId="185" priority="29" operator="containsText" text="input">
      <formula>NOT(ISERROR(SEARCH("input",F86)))</formula>
    </cfRule>
  </conditionalFormatting>
  <conditionalFormatting sqref="F87">
    <cfRule type="containsText" dxfId="184" priority="28" operator="containsText" text="Please">
      <formula>NOT(ISERROR(SEARCH("Please",F87)))</formula>
    </cfRule>
  </conditionalFormatting>
  <conditionalFormatting sqref="F87">
    <cfRule type="containsText" dxfId="183" priority="27" operator="containsText" text="input">
      <formula>NOT(ISERROR(SEARCH("input",F87)))</formula>
    </cfRule>
  </conditionalFormatting>
  <conditionalFormatting sqref="F89">
    <cfRule type="containsText" dxfId="182" priority="26" operator="containsText" text="Please">
      <formula>NOT(ISERROR(SEARCH("Please",F89)))</formula>
    </cfRule>
  </conditionalFormatting>
  <conditionalFormatting sqref="F89">
    <cfRule type="containsText" dxfId="181" priority="25" operator="containsText" text="input">
      <formula>NOT(ISERROR(SEARCH("input",F89)))</formula>
    </cfRule>
  </conditionalFormatting>
  <conditionalFormatting sqref="F90">
    <cfRule type="containsText" dxfId="180" priority="24" operator="containsText" text="Please">
      <formula>NOT(ISERROR(SEARCH("Please",F90)))</formula>
    </cfRule>
  </conditionalFormatting>
  <conditionalFormatting sqref="F90">
    <cfRule type="containsText" dxfId="179" priority="23" operator="containsText" text="input">
      <formula>NOT(ISERROR(SEARCH("input",F90)))</formula>
    </cfRule>
  </conditionalFormatting>
  <conditionalFormatting sqref="F92">
    <cfRule type="containsText" dxfId="178" priority="22" operator="containsText" text="Please">
      <formula>NOT(ISERROR(SEARCH("Please",F92)))</formula>
    </cfRule>
  </conditionalFormatting>
  <conditionalFormatting sqref="F92">
    <cfRule type="containsText" dxfId="177" priority="21" operator="containsText" text="input">
      <formula>NOT(ISERROR(SEARCH("input",F92)))</formula>
    </cfRule>
  </conditionalFormatting>
  <conditionalFormatting sqref="F93">
    <cfRule type="containsText" dxfId="176" priority="20" operator="containsText" text="Please">
      <formula>NOT(ISERROR(SEARCH("Please",F93)))</formula>
    </cfRule>
  </conditionalFormatting>
  <conditionalFormatting sqref="F93">
    <cfRule type="containsText" dxfId="175" priority="19" operator="containsText" text="input">
      <formula>NOT(ISERROR(SEARCH("input",F93)))</formula>
    </cfRule>
  </conditionalFormatting>
  <conditionalFormatting sqref="F95">
    <cfRule type="containsText" dxfId="174" priority="18" operator="containsText" text="Please">
      <formula>NOT(ISERROR(SEARCH("Please",F95)))</formula>
    </cfRule>
  </conditionalFormatting>
  <conditionalFormatting sqref="F95">
    <cfRule type="containsText" dxfId="173" priority="17" operator="containsText" text="input">
      <formula>NOT(ISERROR(SEARCH("input",F95)))</formula>
    </cfRule>
  </conditionalFormatting>
  <conditionalFormatting sqref="F96">
    <cfRule type="containsText" dxfId="172" priority="16" operator="containsText" text="Please">
      <formula>NOT(ISERROR(SEARCH("Please",F96)))</formula>
    </cfRule>
  </conditionalFormatting>
  <conditionalFormatting sqref="F96">
    <cfRule type="containsText" dxfId="171" priority="15" operator="containsText" text="input">
      <formula>NOT(ISERROR(SEARCH("input",F96)))</formula>
    </cfRule>
  </conditionalFormatting>
  <conditionalFormatting sqref="F98">
    <cfRule type="containsText" dxfId="170" priority="14" operator="containsText" text="Please">
      <formula>NOT(ISERROR(SEARCH("Please",F98)))</formula>
    </cfRule>
  </conditionalFormatting>
  <conditionalFormatting sqref="F98">
    <cfRule type="containsText" dxfId="169" priority="13" operator="containsText" text="input">
      <formula>NOT(ISERROR(SEARCH("input",F98)))</formula>
    </cfRule>
  </conditionalFormatting>
  <conditionalFormatting sqref="F99">
    <cfRule type="containsText" dxfId="168" priority="12" operator="containsText" text="Please">
      <formula>NOT(ISERROR(SEARCH("Please",F99)))</formula>
    </cfRule>
  </conditionalFormatting>
  <conditionalFormatting sqref="F99">
    <cfRule type="containsText" dxfId="167" priority="11" operator="containsText" text="input">
      <formula>NOT(ISERROR(SEARCH("input",F99)))</formula>
    </cfRule>
  </conditionalFormatting>
  <conditionalFormatting sqref="F103">
    <cfRule type="containsText" dxfId="166" priority="10" operator="containsText" text="Please">
      <formula>NOT(ISERROR(SEARCH("Please",F103)))</formula>
    </cfRule>
  </conditionalFormatting>
  <conditionalFormatting sqref="F103">
    <cfRule type="containsText" dxfId="165" priority="9" operator="containsText" text="input">
      <formula>NOT(ISERROR(SEARCH("input",F103)))</formula>
    </cfRule>
  </conditionalFormatting>
  <conditionalFormatting sqref="F106">
    <cfRule type="containsText" dxfId="164" priority="8" operator="containsText" text="Please">
      <formula>NOT(ISERROR(SEARCH("Please",F106)))</formula>
    </cfRule>
  </conditionalFormatting>
  <conditionalFormatting sqref="F106">
    <cfRule type="containsText" dxfId="163" priority="7" operator="containsText" text="input">
      <formula>NOT(ISERROR(SEARCH("input",F106)))</formula>
    </cfRule>
  </conditionalFormatting>
  <conditionalFormatting sqref="F107">
    <cfRule type="containsText" dxfId="162" priority="6" operator="containsText" text="Please">
      <formula>NOT(ISERROR(SEARCH("Please",F107)))</formula>
    </cfRule>
  </conditionalFormatting>
  <conditionalFormatting sqref="F107">
    <cfRule type="containsText" dxfId="161" priority="5" operator="containsText" text="input">
      <formula>NOT(ISERROR(SEARCH("input",F107)))</formula>
    </cfRule>
  </conditionalFormatting>
  <conditionalFormatting sqref="F109">
    <cfRule type="containsText" dxfId="160" priority="4" operator="containsText" text="Please">
      <formula>NOT(ISERROR(SEARCH("Please",F109)))</formula>
    </cfRule>
  </conditionalFormatting>
  <conditionalFormatting sqref="F109">
    <cfRule type="containsText" dxfId="159" priority="3" operator="containsText" text="input">
      <formula>NOT(ISERROR(SEARCH("input",F109)))</formula>
    </cfRule>
  </conditionalFormatting>
  <conditionalFormatting sqref="F110">
    <cfRule type="containsText" dxfId="158" priority="2" operator="containsText" text="Please">
      <formula>NOT(ISERROR(SEARCH("Please",F110)))</formula>
    </cfRule>
  </conditionalFormatting>
  <conditionalFormatting sqref="F110">
    <cfRule type="containsText" dxfId="157" priority="1" operator="containsText" text="input">
      <formula>NOT(ISERROR(SEARCH("input",F110)))</formula>
    </cfRule>
  </conditionalFormatting>
  <pageMargins left="0.7" right="0.7" top="1.1041666666666667" bottom="0.75" header="0.3" footer="0.3"/>
  <pageSetup scale="51" fitToHeight="0" orientation="landscape" r:id="rId1"/>
  <headerFooter>
    <oddHeader>&amp;L&amp;G&amp;C&amp;"Segoe UI,Bold"&amp;14UOCAVA Absentee Report
&amp;12November 8, 2022 General Election</oddHeader>
  </headerFooter>
  <legacyDrawingHF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115"/>
  <sheetViews>
    <sheetView view="pageLayout" zoomScale="80" zoomScaleNormal="70" zoomScalePageLayoutView="80" workbookViewId="0">
      <selection activeCell="C1" sqref="C1:D113"/>
    </sheetView>
  </sheetViews>
  <sheetFormatPr defaultRowHeight="19.2" x14ac:dyDescent="0.45"/>
  <cols>
    <col min="1" max="1" width="9.109375" style="1" bestFit="1" customWidth="1"/>
    <col min="2" max="2" width="80" style="1" customWidth="1"/>
    <col min="3" max="3" width="24.5546875" style="42" bestFit="1" customWidth="1"/>
    <col min="4" max="4" width="111.88671875" style="1" customWidth="1"/>
  </cols>
  <sheetData>
    <row r="1" spans="1:4" x14ac:dyDescent="0.45">
      <c r="A1" s="2"/>
      <c r="B1" s="2"/>
      <c r="C1" s="40" t="s">
        <v>291</v>
      </c>
      <c r="D1" s="39" t="s">
        <v>292</v>
      </c>
    </row>
    <row r="2" spans="1:4" ht="38.4" x14ac:dyDescent="0.45">
      <c r="A2" s="2" t="s">
        <v>12</v>
      </c>
      <c r="B2" s="11" t="s">
        <v>192</v>
      </c>
      <c r="C2" s="60" t="s">
        <v>294</v>
      </c>
      <c r="D2" s="60" t="s">
        <v>294</v>
      </c>
    </row>
    <row r="3" spans="1:4" ht="38.4" x14ac:dyDescent="0.45">
      <c r="A3" s="2" t="s">
        <v>13</v>
      </c>
      <c r="B3" s="44" t="s">
        <v>193</v>
      </c>
      <c r="C3" s="60" t="s">
        <v>294</v>
      </c>
      <c r="D3" s="60" t="s">
        <v>294</v>
      </c>
    </row>
    <row r="4" spans="1:4" x14ac:dyDescent="0.45">
      <c r="A4" s="2" t="s">
        <v>14</v>
      </c>
      <c r="B4" s="45" t="s">
        <v>194</v>
      </c>
      <c r="C4" s="51" t="s">
        <v>293</v>
      </c>
      <c r="D4" s="19" t="s">
        <v>322</v>
      </c>
    </row>
    <row r="5" spans="1:4" x14ac:dyDescent="0.45">
      <c r="A5" s="2" t="s">
        <v>15</v>
      </c>
      <c r="B5" s="45" t="s">
        <v>195</v>
      </c>
      <c r="C5" s="51" t="s">
        <v>293</v>
      </c>
      <c r="D5" s="19" t="s">
        <v>332</v>
      </c>
    </row>
    <row r="6" spans="1:4" ht="38.4" x14ac:dyDescent="0.45">
      <c r="A6" s="2" t="s">
        <v>16</v>
      </c>
      <c r="B6" s="44" t="s">
        <v>196</v>
      </c>
      <c r="C6" s="60" t="s">
        <v>294</v>
      </c>
      <c r="D6" s="60" t="s">
        <v>294</v>
      </c>
    </row>
    <row r="7" spans="1:4" x14ac:dyDescent="0.45">
      <c r="A7" s="2" t="s">
        <v>17</v>
      </c>
      <c r="B7" s="45" t="s">
        <v>197</v>
      </c>
      <c r="C7" s="51" t="s">
        <v>293</v>
      </c>
      <c r="D7" s="19" t="s">
        <v>323</v>
      </c>
    </row>
    <row r="8" spans="1:4" x14ac:dyDescent="0.45">
      <c r="A8" s="2" t="s">
        <v>18</v>
      </c>
      <c r="B8" s="45" t="s">
        <v>198</v>
      </c>
      <c r="C8" s="51" t="s">
        <v>293</v>
      </c>
      <c r="D8" s="19" t="s">
        <v>333</v>
      </c>
    </row>
    <row r="9" spans="1:4" ht="38.4" x14ac:dyDescent="0.45">
      <c r="A9" s="2" t="s">
        <v>19</v>
      </c>
      <c r="B9" s="55" t="s">
        <v>199</v>
      </c>
      <c r="C9" s="60" t="s">
        <v>294</v>
      </c>
      <c r="D9" s="60" t="s">
        <v>294</v>
      </c>
    </row>
    <row r="10" spans="1:4" ht="38.4" x14ac:dyDescent="0.45">
      <c r="A10" s="2" t="s">
        <v>20</v>
      </c>
      <c r="B10" s="11" t="s">
        <v>200</v>
      </c>
      <c r="C10" s="60" t="s">
        <v>294</v>
      </c>
      <c r="D10" s="60" t="s">
        <v>294</v>
      </c>
    </row>
    <row r="11" spans="1:4" ht="38.4" x14ac:dyDescent="0.45">
      <c r="A11" s="2" t="s">
        <v>21</v>
      </c>
      <c r="B11" s="44" t="s">
        <v>201</v>
      </c>
      <c r="C11" s="60" t="s">
        <v>294</v>
      </c>
      <c r="D11" s="60" t="s">
        <v>294</v>
      </c>
    </row>
    <row r="12" spans="1:4" x14ac:dyDescent="0.45">
      <c r="A12" s="2" t="s">
        <v>22</v>
      </c>
      <c r="B12" s="45" t="s">
        <v>202</v>
      </c>
      <c r="C12" s="51" t="s">
        <v>293</v>
      </c>
      <c r="D12" s="19" t="s">
        <v>324</v>
      </c>
    </row>
    <row r="13" spans="1:4" x14ac:dyDescent="0.45">
      <c r="A13" s="2" t="s">
        <v>23</v>
      </c>
      <c r="B13" s="45" t="s">
        <v>203</v>
      </c>
      <c r="C13" s="51" t="s">
        <v>293</v>
      </c>
      <c r="D13" s="19" t="s">
        <v>334</v>
      </c>
    </row>
    <row r="14" spans="1:4" ht="38.4" x14ac:dyDescent="0.45">
      <c r="A14" s="2" t="s">
        <v>24</v>
      </c>
      <c r="B14" s="44" t="s">
        <v>100</v>
      </c>
      <c r="C14" s="60" t="s">
        <v>294</v>
      </c>
      <c r="D14" s="60" t="s">
        <v>294</v>
      </c>
    </row>
    <row r="15" spans="1:4" x14ac:dyDescent="0.45">
      <c r="A15" s="2" t="s">
        <v>25</v>
      </c>
      <c r="B15" s="46" t="s">
        <v>188</v>
      </c>
      <c r="C15" s="51" t="s">
        <v>293</v>
      </c>
      <c r="D15" s="19" t="s">
        <v>325</v>
      </c>
    </row>
    <row r="16" spans="1:4" x14ac:dyDescent="0.45">
      <c r="A16" s="2" t="s">
        <v>26</v>
      </c>
      <c r="B16" s="47" t="s">
        <v>99</v>
      </c>
      <c r="C16" s="51" t="s">
        <v>293</v>
      </c>
      <c r="D16" s="19" t="s">
        <v>326</v>
      </c>
    </row>
    <row r="17" spans="1:4" ht="28.5" customHeight="1" x14ac:dyDescent="0.45">
      <c r="A17" s="2" t="s">
        <v>27</v>
      </c>
      <c r="B17" s="17" t="s">
        <v>101</v>
      </c>
      <c r="C17" s="60" t="s">
        <v>294</v>
      </c>
      <c r="D17" s="60" t="s">
        <v>294</v>
      </c>
    </row>
    <row r="18" spans="1:4" x14ac:dyDescent="0.45">
      <c r="A18" s="2"/>
      <c r="B18" s="18"/>
      <c r="C18" s="38"/>
      <c r="D18" s="34"/>
    </row>
    <row r="19" spans="1:4" x14ac:dyDescent="0.45">
      <c r="A19" s="2" t="s">
        <v>28</v>
      </c>
      <c r="B19" s="17" t="s">
        <v>251</v>
      </c>
      <c r="C19" s="51" t="s">
        <v>293</v>
      </c>
      <c r="D19" s="33" t="s">
        <v>327</v>
      </c>
    </row>
    <row r="20" spans="1:4" ht="28.5" customHeight="1" x14ac:dyDescent="0.45">
      <c r="A20" s="2" t="s">
        <v>29</v>
      </c>
      <c r="B20" s="17" t="s">
        <v>252</v>
      </c>
      <c r="C20" s="60" t="s">
        <v>294</v>
      </c>
      <c r="D20" s="60" t="s">
        <v>294</v>
      </c>
    </row>
    <row r="21" spans="1:4" ht="28.5" customHeight="1" x14ac:dyDescent="0.45">
      <c r="A21" s="2" t="s">
        <v>30</v>
      </c>
      <c r="B21" s="20" t="s">
        <v>253</v>
      </c>
      <c r="C21" s="51" t="s">
        <v>293</v>
      </c>
      <c r="D21" s="33" t="s">
        <v>328</v>
      </c>
    </row>
    <row r="22" spans="1:4" ht="28.5" customHeight="1" x14ac:dyDescent="0.45">
      <c r="A22" s="2" t="s">
        <v>32</v>
      </c>
      <c r="B22" s="20" t="s">
        <v>254</v>
      </c>
      <c r="C22" s="51" t="s">
        <v>293</v>
      </c>
      <c r="D22" s="33" t="s">
        <v>329</v>
      </c>
    </row>
    <row r="23" spans="1:4" ht="28.5" customHeight="1" x14ac:dyDescent="0.45">
      <c r="A23" s="2" t="s">
        <v>34</v>
      </c>
      <c r="B23" s="20" t="s">
        <v>255</v>
      </c>
      <c r="C23" s="51" t="s">
        <v>293</v>
      </c>
      <c r="D23" s="33" t="s">
        <v>330</v>
      </c>
    </row>
    <row r="24" spans="1:4" ht="28.5" customHeight="1" x14ac:dyDescent="0.45">
      <c r="A24" s="2" t="s">
        <v>36</v>
      </c>
      <c r="B24" s="17" t="s">
        <v>256</v>
      </c>
      <c r="C24" s="60" t="s">
        <v>294</v>
      </c>
      <c r="D24" s="60" t="s">
        <v>294</v>
      </c>
    </row>
    <row r="25" spans="1:4" ht="28.5" customHeight="1" x14ac:dyDescent="0.45">
      <c r="A25" s="2" t="s">
        <v>38</v>
      </c>
      <c r="B25" s="20" t="s">
        <v>257</v>
      </c>
      <c r="C25" s="51" t="s">
        <v>293</v>
      </c>
      <c r="D25" s="33" t="s">
        <v>331</v>
      </c>
    </row>
    <row r="26" spans="1:4" ht="28.5" customHeight="1" x14ac:dyDescent="0.45">
      <c r="A26" s="2" t="s">
        <v>40</v>
      </c>
      <c r="B26" s="20" t="s">
        <v>258</v>
      </c>
      <c r="C26" s="51" t="s">
        <v>293</v>
      </c>
      <c r="D26" s="33" t="s">
        <v>456</v>
      </c>
    </row>
    <row r="27" spans="1:4" ht="28.5" customHeight="1" x14ac:dyDescent="0.45">
      <c r="A27" s="2" t="s">
        <v>42</v>
      </c>
      <c r="B27" s="20" t="s">
        <v>259</v>
      </c>
      <c r="C27" s="51" t="s">
        <v>293</v>
      </c>
      <c r="D27" s="33" t="s">
        <v>457</v>
      </c>
    </row>
    <row r="28" spans="1:4" ht="28.5" customHeight="1" x14ac:dyDescent="0.45">
      <c r="A28" s="2" t="s">
        <v>44</v>
      </c>
      <c r="B28" s="17" t="s">
        <v>260</v>
      </c>
      <c r="C28" s="60" t="s">
        <v>294</v>
      </c>
      <c r="D28" s="60" t="s">
        <v>294</v>
      </c>
    </row>
    <row r="29" spans="1:4" ht="28.5" customHeight="1" x14ac:dyDescent="0.45">
      <c r="A29" s="2" t="s">
        <v>46</v>
      </c>
      <c r="B29" s="17" t="s">
        <v>261</v>
      </c>
      <c r="C29" s="60" t="s">
        <v>294</v>
      </c>
      <c r="D29" s="60" t="s">
        <v>294</v>
      </c>
    </row>
    <row r="30" spans="1:4" ht="28.5" customHeight="1" x14ac:dyDescent="0.45">
      <c r="A30" s="2" t="s">
        <v>48</v>
      </c>
      <c r="B30" s="17" t="s">
        <v>262</v>
      </c>
      <c r="C30" s="60" t="s">
        <v>294</v>
      </c>
      <c r="D30" s="60" t="s">
        <v>294</v>
      </c>
    </row>
    <row r="31" spans="1:4" ht="28.5" customHeight="1" x14ac:dyDescent="0.45">
      <c r="A31" s="2" t="s">
        <v>50</v>
      </c>
      <c r="B31" s="17" t="s">
        <v>210</v>
      </c>
      <c r="C31" s="51" t="s">
        <v>293</v>
      </c>
      <c r="D31" s="59" t="s">
        <v>335</v>
      </c>
    </row>
    <row r="32" spans="1:4" s="53" customFormat="1" ht="28.5" customHeight="1" x14ac:dyDescent="0.45">
      <c r="A32" s="18" t="s">
        <v>51</v>
      </c>
      <c r="B32" s="17" t="s">
        <v>209</v>
      </c>
      <c r="C32" s="60" t="s">
        <v>295</v>
      </c>
      <c r="D32" s="59" t="s">
        <v>336</v>
      </c>
    </row>
    <row r="33" spans="1:4" x14ac:dyDescent="0.45">
      <c r="A33" s="2"/>
      <c r="B33" s="18"/>
      <c r="C33" s="38"/>
      <c r="D33" s="34"/>
    </row>
    <row r="34" spans="1:4" ht="28.5" customHeight="1" x14ac:dyDescent="0.45">
      <c r="A34" s="2" t="s">
        <v>53</v>
      </c>
      <c r="B34" s="17" t="s">
        <v>217</v>
      </c>
      <c r="C34" s="51" t="s">
        <v>293</v>
      </c>
      <c r="D34" s="33" t="s">
        <v>337</v>
      </c>
    </row>
    <row r="35" spans="1:4" ht="28.5" customHeight="1" x14ac:dyDescent="0.45">
      <c r="A35" s="2" t="s">
        <v>54</v>
      </c>
      <c r="B35" s="17" t="s">
        <v>102</v>
      </c>
      <c r="C35" s="60" t="s">
        <v>294</v>
      </c>
      <c r="D35" s="60" t="s">
        <v>294</v>
      </c>
    </row>
    <row r="36" spans="1:4" ht="28.5" customHeight="1" x14ac:dyDescent="0.45">
      <c r="A36" s="2" t="s">
        <v>55</v>
      </c>
      <c r="B36" s="20" t="s">
        <v>103</v>
      </c>
      <c r="C36" s="51" t="s">
        <v>293</v>
      </c>
      <c r="D36" s="33" t="s">
        <v>338</v>
      </c>
    </row>
    <row r="37" spans="1:4" ht="28.5" customHeight="1" x14ac:dyDescent="0.45">
      <c r="A37" s="2" t="s">
        <v>56</v>
      </c>
      <c r="B37" s="20" t="s">
        <v>104</v>
      </c>
      <c r="C37" s="51" t="s">
        <v>293</v>
      </c>
      <c r="D37" s="33" t="s">
        <v>339</v>
      </c>
    </row>
    <row r="38" spans="1:4" ht="28.5" customHeight="1" x14ac:dyDescent="0.45">
      <c r="A38" s="2" t="s">
        <v>58</v>
      </c>
      <c r="B38" s="20" t="s">
        <v>105</v>
      </c>
      <c r="C38" s="51" t="s">
        <v>293</v>
      </c>
      <c r="D38" s="33" t="s">
        <v>340</v>
      </c>
    </row>
    <row r="39" spans="1:4" ht="28.5" customHeight="1" x14ac:dyDescent="0.45">
      <c r="A39" s="2" t="s">
        <v>60</v>
      </c>
      <c r="B39" s="54" t="s">
        <v>243</v>
      </c>
      <c r="C39" s="51" t="s">
        <v>293</v>
      </c>
      <c r="D39" s="59" t="s">
        <v>341</v>
      </c>
    </row>
    <row r="40" spans="1:4" x14ac:dyDescent="0.45">
      <c r="A40" s="2" t="s">
        <v>61</v>
      </c>
      <c r="B40" s="17" t="s">
        <v>106</v>
      </c>
      <c r="C40" s="51" t="s">
        <v>293</v>
      </c>
      <c r="D40" s="33" t="s">
        <v>342</v>
      </c>
    </row>
    <row r="41" spans="1:4" ht="38.4" x14ac:dyDescent="0.45">
      <c r="A41" s="2" t="s">
        <v>62</v>
      </c>
      <c r="B41" s="17" t="s">
        <v>107</v>
      </c>
      <c r="C41" s="51" t="s">
        <v>293</v>
      </c>
      <c r="D41" s="33" t="s">
        <v>343</v>
      </c>
    </row>
    <row r="42" spans="1:4" ht="28.5" customHeight="1" x14ac:dyDescent="0.45">
      <c r="A42" s="2" t="s">
        <v>64</v>
      </c>
      <c r="B42" s="17" t="s">
        <v>108</v>
      </c>
      <c r="C42" s="60" t="s">
        <v>294</v>
      </c>
      <c r="D42" s="60" t="s">
        <v>294</v>
      </c>
    </row>
    <row r="43" spans="1:4" x14ac:dyDescent="0.45">
      <c r="A43" s="2"/>
      <c r="B43" s="18"/>
      <c r="C43" s="38"/>
      <c r="D43" s="34"/>
    </row>
    <row r="44" spans="1:4" ht="33" customHeight="1" x14ac:dyDescent="0.45">
      <c r="A44" s="2" t="s">
        <v>66</v>
      </c>
      <c r="B44" s="17" t="s">
        <v>344</v>
      </c>
      <c r="C44" s="60" t="s">
        <v>294</v>
      </c>
      <c r="D44" s="60" t="s">
        <v>294</v>
      </c>
    </row>
    <row r="45" spans="1:4" ht="36" customHeight="1" x14ac:dyDescent="0.45">
      <c r="A45" s="2" t="s">
        <v>67</v>
      </c>
      <c r="B45" s="17" t="s">
        <v>345</v>
      </c>
      <c r="C45" s="60" t="s">
        <v>294</v>
      </c>
      <c r="D45" s="60" t="s">
        <v>294</v>
      </c>
    </row>
    <row r="46" spans="1:4" ht="46.5" customHeight="1" x14ac:dyDescent="0.45">
      <c r="A46" s="2" t="s">
        <v>69</v>
      </c>
      <c r="B46" s="20" t="s">
        <v>346</v>
      </c>
      <c r="C46" s="38"/>
      <c r="D46" s="33" t="s">
        <v>428</v>
      </c>
    </row>
    <row r="47" spans="1:4" ht="50.1" customHeight="1" x14ac:dyDescent="0.45">
      <c r="A47" s="2" t="s">
        <v>71</v>
      </c>
      <c r="B47" s="20" t="s">
        <v>347</v>
      </c>
      <c r="C47" s="38"/>
      <c r="D47" s="33" t="s">
        <v>429</v>
      </c>
    </row>
    <row r="48" spans="1:4" ht="36" customHeight="1" x14ac:dyDescent="0.45">
      <c r="A48" s="2" t="s">
        <v>73</v>
      </c>
      <c r="B48" s="17" t="s">
        <v>348</v>
      </c>
      <c r="C48" s="60" t="s">
        <v>294</v>
      </c>
      <c r="D48" s="60" t="s">
        <v>294</v>
      </c>
    </row>
    <row r="49" spans="1:4" ht="44.4" customHeight="1" x14ac:dyDescent="0.45">
      <c r="A49" s="2" t="s">
        <v>74</v>
      </c>
      <c r="B49" s="20" t="s">
        <v>349</v>
      </c>
      <c r="C49" s="38"/>
      <c r="D49" s="33" t="s">
        <v>430</v>
      </c>
    </row>
    <row r="50" spans="1:4" ht="47.4" customHeight="1" x14ac:dyDescent="0.45">
      <c r="A50" s="2" t="s">
        <v>75</v>
      </c>
      <c r="B50" s="20" t="s">
        <v>350</v>
      </c>
      <c r="C50" s="38"/>
      <c r="D50" s="33" t="s">
        <v>431</v>
      </c>
    </row>
    <row r="51" spans="1:4" ht="33" customHeight="1" x14ac:dyDescent="0.45">
      <c r="A51" s="2" t="s">
        <v>76</v>
      </c>
      <c r="B51" s="17" t="s">
        <v>351</v>
      </c>
      <c r="C51" s="60" t="s">
        <v>294</v>
      </c>
      <c r="D51" s="60" t="s">
        <v>294</v>
      </c>
    </row>
    <row r="52" spans="1:4" x14ac:dyDescent="0.45">
      <c r="B52" s="18"/>
      <c r="C52" s="38"/>
      <c r="D52" s="34"/>
    </row>
    <row r="53" spans="1:4" ht="28.5" customHeight="1" x14ac:dyDescent="0.45">
      <c r="A53" s="2" t="s">
        <v>77</v>
      </c>
      <c r="B53" s="17" t="s">
        <v>111</v>
      </c>
      <c r="C53" s="38"/>
      <c r="D53" s="34" t="s">
        <v>432</v>
      </c>
    </row>
    <row r="54" spans="1:4" ht="57.6" x14ac:dyDescent="0.45">
      <c r="A54" s="2" t="s">
        <v>78</v>
      </c>
      <c r="B54" s="20" t="s">
        <v>287</v>
      </c>
      <c r="C54" s="38"/>
      <c r="D54" s="33" t="s">
        <v>433</v>
      </c>
    </row>
    <row r="55" spans="1:4" ht="28.5" customHeight="1" x14ac:dyDescent="0.45">
      <c r="A55" s="2" t="s">
        <v>79</v>
      </c>
      <c r="B55" s="17" t="s">
        <v>279</v>
      </c>
      <c r="C55" s="60" t="s">
        <v>294</v>
      </c>
      <c r="D55" s="60" t="s">
        <v>294</v>
      </c>
    </row>
    <row r="56" spans="1:4" ht="28.5" customHeight="1" x14ac:dyDescent="0.45">
      <c r="A56" s="2" t="s">
        <v>80</v>
      </c>
      <c r="B56" s="20" t="s">
        <v>352</v>
      </c>
      <c r="C56" s="38"/>
      <c r="D56" s="34" t="s">
        <v>434</v>
      </c>
    </row>
    <row r="57" spans="1:4" ht="28.5" customHeight="1" x14ac:dyDescent="0.45">
      <c r="A57" s="2" t="s">
        <v>81</v>
      </c>
      <c r="B57" s="20" t="s">
        <v>353</v>
      </c>
      <c r="C57" s="38"/>
      <c r="D57" s="34" t="s">
        <v>435</v>
      </c>
    </row>
    <row r="58" spans="1:4" ht="28.5" customHeight="1" x14ac:dyDescent="0.45">
      <c r="A58" s="2" t="s">
        <v>82</v>
      </c>
      <c r="B58" s="17" t="s">
        <v>110</v>
      </c>
      <c r="C58" s="60" t="s">
        <v>294</v>
      </c>
      <c r="D58" s="60" t="s">
        <v>294</v>
      </c>
    </row>
    <row r="59" spans="1:4" ht="28.5" customHeight="1" x14ac:dyDescent="0.45">
      <c r="A59" s="2" t="s">
        <v>83</v>
      </c>
      <c r="B59" s="20" t="s">
        <v>354</v>
      </c>
      <c r="C59" s="38"/>
      <c r="D59" s="34" t="s">
        <v>436</v>
      </c>
    </row>
    <row r="60" spans="1:4" ht="28.5" customHeight="1" x14ac:dyDescent="0.45">
      <c r="A60" s="2" t="s">
        <v>84</v>
      </c>
      <c r="B60" s="20" t="s">
        <v>355</v>
      </c>
      <c r="C60" s="38"/>
      <c r="D60" s="34" t="s">
        <v>437</v>
      </c>
    </row>
    <row r="61" spans="1:4" ht="28.5" customHeight="1" x14ac:dyDescent="0.45">
      <c r="A61" s="2" t="s">
        <v>85</v>
      </c>
      <c r="B61" s="17" t="s">
        <v>111</v>
      </c>
      <c r="C61" s="60" t="s">
        <v>294</v>
      </c>
      <c r="D61" s="60" t="s">
        <v>294</v>
      </c>
    </row>
    <row r="62" spans="1:4" x14ac:dyDescent="0.45">
      <c r="B62" s="18"/>
      <c r="C62" s="38"/>
      <c r="D62" s="34"/>
    </row>
    <row r="63" spans="1:4" ht="28.5" customHeight="1" x14ac:dyDescent="0.45">
      <c r="A63" s="2" t="s">
        <v>86</v>
      </c>
      <c r="B63" s="17" t="s">
        <v>356</v>
      </c>
      <c r="C63" s="38"/>
      <c r="D63" s="34" t="s">
        <v>427</v>
      </c>
    </row>
    <row r="64" spans="1:4" ht="28.5" customHeight="1" x14ac:dyDescent="0.45">
      <c r="A64" s="2" t="s">
        <v>87</v>
      </c>
      <c r="B64" s="17" t="s">
        <v>358</v>
      </c>
      <c r="C64" s="60" t="s">
        <v>294</v>
      </c>
      <c r="D64" s="60" t="s">
        <v>294</v>
      </c>
    </row>
    <row r="65" spans="1:4" ht="36" customHeight="1" x14ac:dyDescent="0.45">
      <c r="A65" s="2" t="s">
        <v>88</v>
      </c>
      <c r="B65" s="20" t="s">
        <v>357</v>
      </c>
      <c r="C65" s="38"/>
      <c r="D65" s="33" t="s">
        <v>425</v>
      </c>
    </row>
    <row r="66" spans="1:4" ht="28.5" customHeight="1" x14ac:dyDescent="0.45">
      <c r="A66" s="2" t="s">
        <v>89</v>
      </c>
      <c r="B66" s="20" t="s">
        <v>359</v>
      </c>
      <c r="C66" s="38"/>
      <c r="D66" s="33" t="s">
        <v>426</v>
      </c>
    </row>
    <row r="67" spans="1:4" ht="28.5" customHeight="1" x14ac:dyDescent="0.45">
      <c r="A67" s="2" t="s">
        <v>90</v>
      </c>
      <c r="B67" s="17" t="s">
        <v>360</v>
      </c>
      <c r="C67" s="60" t="s">
        <v>294</v>
      </c>
      <c r="D67" s="60" t="s">
        <v>294</v>
      </c>
    </row>
    <row r="68" spans="1:4" ht="35.4" customHeight="1" x14ac:dyDescent="0.45">
      <c r="A68" s="2" t="s">
        <v>91</v>
      </c>
      <c r="B68" s="20" t="s">
        <v>424</v>
      </c>
      <c r="C68" s="38"/>
      <c r="D68" s="33" t="s">
        <v>421</v>
      </c>
    </row>
    <row r="69" spans="1:4" ht="28.5" customHeight="1" x14ac:dyDescent="0.45">
      <c r="A69" s="2" t="s">
        <v>92</v>
      </c>
      <c r="B69" s="20" t="s">
        <v>423</v>
      </c>
      <c r="C69" s="38"/>
      <c r="D69" s="33" t="s">
        <v>422</v>
      </c>
    </row>
    <row r="70" spans="1:4" ht="28.5" customHeight="1" x14ac:dyDescent="0.45">
      <c r="A70" s="2" t="s">
        <v>93</v>
      </c>
      <c r="B70" s="17" t="s">
        <v>361</v>
      </c>
      <c r="C70" s="60" t="s">
        <v>294</v>
      </c>
      <c r="D70" s="60" t="s">
        <v>294</v>
      </c>
    </row>
    <row r="71" spans="1:4" ht="28.5" customHeight="1" x14ac:dyDescent="0.45">
      <c r="A71" s="2" t="s">
        <v>94</v>
      </c>
      <c r="B71" s="20" t="s">
        <v>362</v>
      </c>
      <c r="C71" s="38"/>
      <c r="D71" s="33" t="s">
        <v>419</v>
      </c>
    </row>
    <row r="72" spans="1:4" ht="28.5" customHeight="1" x14ac:dyDescent="0.45">
      <c r="A72" s="2" t="s">
        <v>95</v>
      </c>
      <c r="B72" s="20" t="s">
        <v>363</v>
      </c>
      <c r="C72" s="38"/>
      <c r="D72" s="33" t="s">
        <v>420</v>
      </c>
    </row>
    <row r="73" spans="1:4" ht="28.5" customHeight="1" x14ac:dyDescent="0.45">
      <c r="A73" s="2" t="s">
        <v>96</v>
      </c>
      <c r="B73" s="17" t="s">
        <v>366</v>
      </c>
      <c r="C73" s="60" t="s">
        <v>294</v>
      </c>
      <c r="D73" s="60" t="s">
        <v>294</v>
      </c>
    </row>
    <row r="74" spans="1:4" ht="28.5" customHeight="1" x14ac:dyDescent="0.45">
      <c r="A74" s="2" t="s">
        <v>114</v>
      </c>
      <c r="B74" s="20" t="s">
        <v>364</v>
      </c>
      <c r="C74" s="38"/>
      <c r="D74" s="33" t="s">
        <v>417</v>
      </c>
    </row>
    <row r="75" spans="1:4" ht="28.5" customHeight="1" x14ac:dyDescent="0.45">
      <c r="A75" s="2" t="s">
        <v>115</v>
      </c>
      <c r="B75" s="20" t="s">
        <v>365</v>
      </c>
      <c r="C75" s="38"/>
      <c r="D75" s="33" t="s">
        <v>418</v>
      </c>
    </row>
    <row r="76" spans="1:4" ht="28.5" customHeight="1" x14ac:dyDescent="0.45">
      <c r="A76" s="2" t="s">
        <v>116</v>
      </c>
      <c r="B76" s="17" t="s">
        <v>367</v>
      </c>
      <c r="C76" s="60" t="s">
        <v>294</v>
      </c>
      <c r="D76" s="60" t="s">
        <v>294</v>
      </c>
    </row>
    <row r="77" spans="1:4" ht="28.5" customHeight="1" x14ac:dyDescent="0.45">
      <c r="A77" s="2" t="s">
        <v>117</v>
      </c>
      <c r="B77" s="20" t="s">
        <v>415</v>
      </c>
      <c r="C77" s="38"/>
      <c r="D77" s="33" t="s">
        <v>414</v>
      </c>
    </row>
    <row r="78" spans="1:4" ht="28.5" customHeight="1" x14ac:dyDescent="0.45">
      <c r="A78" s="2" t="s">
        <v>118</v>
      </c>
      <c r="B78" s="20" t="s">
        <v>368</v>
      </c>
      <c r="C78" s="38"/>
      <c r="D78" s="33" t="s">
        <v>416</v>
      </c>
    </row>
    <row r="79" spans="1:4" ht="28.5" customHeight="1" x14ac:dyDescent="0.45">
      <c r="A79" s="2" t="s">
        <v>119</v>
      </c>
      <c r="B79" s="17" t="s">
        <v>369</v>
      </c>
      <c r="C79" s="60" t="s">
        <v>294</v>
      </c>
      <c r="D79" s="60" t="s">
        <v>294</v>
      </c>
    </row>
    <row r="80" spans="1:4" ht="32.4" customHeight="1" x14ac:dyDescent="0.45">
      <c r="A80" s="2" t="s">
        <v>211</v>
      </c>
      <c r="B80" s="20" t="s">
        <v>370</v>
      </c>
      <c r="C80" s="38"/>
      <c r="D80" s="33" t="s">
        <v>412</v>
      </c>
    </row>
    <row r="81" spans="1:4" ht="32.1" customHeight="1" x14ac:dyDescent="0.45">
      <c r="A81" s="2" t="s">
        <v>121</v>
      </c>
      <c r="B81" s="20" t="s">
        <v>371</v>
      </c>
      <c r="C81" s="38"/>
      <c r="D81" s="33" t="s">
        <v>413</v>
      </c>
    </row>
    <row r="82" spans="1:4" ht="38.4" x14ac:dyDescent="0.45">
      <c r="A82" s="2" t="s">
        <v>122</v>
      </c>
      <c r="B82" s="17" t="s">
        <v>372</v>
      </c>
      <c r="C82" s="60" t="s">
        <v>294</v>
      </c>
      <c r="D82" s="60" t="s">
        <v>294</v>
      </c>
    </row>
    <row r="83" spans="1:4" ht="33.6" customHeight="1" x14ac:dyDescent="0.45">
      <c r="A83" s="2" t="s">
        <v>120</v>
      </c>
      <c r="B83" s="20" t="s">
        <v>373</v>
      </c>
      <c r="C83" s="38"/>
      <c r="D83" s="33" t="s">
        <v>410</v>
      </c>
    </row>
    <row r="84" spans="1:4" ht="31.5" customHeight="1" x14ac:dyDescent="0.45">
      <c r="A84" s="2" t="s">
        <v>123</v>
      </c>
      <c r="B84" s="20" t="s">
        <v>374</v>
      </c>
      <c r="C84" s="38"/>
      <c r="D84" s="33" t="s">
        <v>411</v>
      </c>
    </row>
    <row r="85" spans="1:4" ht="38.4" x14ac:dyDescent="0.45">
      <c r="A85" s="2" t="s">
        <v>124</v>
      </c>
      <c r="B85" s="17" t="s">
        <v>375</v>
      </c>
      <c r="C85" s="60" t="s">
        <v>294</v>
      </c>
      <c r="D85" s="60" t="s">
        <v>294</v>
      </c>
    </row>
    <row r="86" spans="1:4" ht="38.1" customHeight="1" x14ac:dyDescent="0.45">
      <c r="A86" s="2" t="s">
        <v>125</v>
      </c>
      <c r="B86" s="20" t="s">
        <v>376</v>
      </c>
      <c r="C86" s="38"/>
      <c r="D86" s="33" t="s">
        <v>407</v>
      </c>
    </row>
    <row r="87" spans="1:4" ht="32.4" customHeight="1" x14ac:dyDescent="0.45">
      <c r="A87" s="2" t="s">
        <v>126</v>
      </c>
      <c r="B87" s="20" t="s">
        <v>377</v>
      </c>
      <c r="C87" s="38"/>
      <c r="D87" s="33" t="s">
        <v>409</v>
      </c>
    </row>
    <row r="88" spans="1:4" ht="38.1" customHeight="1" x14ac:dyDescent="0.45">
      <c r="A88" s="2" t="s">
        <v>127</v>
      </c>
      <c r="B88" s="17" t="s">
        <v>378</v>
      </c>
      <c r="C88" s="60" t="s">
        <v>294</v>
      </c>
      <c r="D88" s="60" t="s">
        <v>294</v>
      </c>
    </row>
    <row r="89" spans="1:4" ht="38.1" customHeight="1" x14ac:dyDescent="0.45">
      <c r="A89" s="2" t="s">
        <v>128</v>
      </c>
      <c r="B89" s="20" t="s">
        <v>379</v>
      </c>
      <c r="C89" s="38"/>
      <c r="D89" s="33" t="s">
        <v>408</v>
      </c>
    </row>
    <row r="90" spans="1:4" ht="38.1" customHeight="1" x14ac:dyDescent="0.45">
      <c r="A90" s="2" t="s">
        <v>129</v>
      </c>
      <c r="B90" s="20" t="s">
        <v>380</v>
      </c>
      <c r="C90" s="38"/>
      <c r="D90" s="33" t="s">
        <v>406</v>
      </c>
    </row>
    <row r="91" spans="1:4" ht="28.5" customHeight="1" x14ac:dyDescent="0.45">
      <c r="A91" s="2" t="s">
        <v>130</v>
      </c>
      <c r="B91" s="17" t="s">
        <v>381</v>
      </c>
      <c r="C91" s="60" t="s">
        <v>294</v>
      </c>
      <c r="D91" s="60" t="s">
        <v>294</v>
      </c>
    </row>
    <row r="92" spans="1:4" ht="40.5" customHeight="1" x14ac:dyDescent="0.45">
      <c r="A92" s="2" t="s">
        <v>131</v>
      </c>
      <c r="B92" s="20" t="s">
        <v>382</v>
      </c>
      <c r="C92" s="38"/>
      <c r="D92" s="33" t="s">
        <v>404</v>
      </c>
    </row>
    <row r="93" spans="1:4" ht="47.25" customHeight="1" x14ac:dyDescent="0.45">
      <c r="A93" s="2" t="s">
        <v>132</v>
      </c>
      <c r="B93" s="20" t="s">
        <v>383</v>
      </c>
      <c r="C93" s="38"/>
      <c r="D93" s="33" t="s">
        <v>405</v>
      </c>
    </row>
    <row r="94" spans="1:4" ht="28.5" customHeight="1" x14ac:dyDescent="0.45">
      <c r="A94" s="2" t="s">
        <v>133</v>
      </c>
      <c r="B94" s="54" t="s">
        <v>384</v>
      </c>
      <c r="C94" s="60" t="s">
        <v>294</v>
      </c>
      <c r="D94" s="60" t="s">
        <v>294</v>
      </c>
    </row>
    <row r="95" spans="1:4" ht="35.4" customHeight="1" x14ac:dyDescent="0.45">
      <c r="A95" s="2" t="s">
        <v>134</v>
      </c>
      <c r="B95" s="20" t="s">
        <v>385</v>
      </c>
      <c r="C95" s="38"/>
      <c r="D95" s="33" t="s">
        <v>402</v>
      </c>
    </row>
    <row r="96" spans="1:4" ht="28.5" customHeight="1" x14ac:dyDescent="0.45">
      <c r="A96" s="2" t="s">
        <v>135</v>
      </c>
      <c r="B96" s="20" t="s">
        <v>386</v>
      </c>
      <c r="C96" s="38"/>
      <c r="D96" s="33" t="s">
        <v>403</v>
      </c>
    </row>
    <row r="97" spans="1:4" ht="28.5" customHeight="1" x14ac:dyDescent="0.45">
      <c r="A97" s="2" t="s">
        <v>136</v>
      </c>
      <c r="B97" s="54" t="s">
        <v>387</v>
      </c>
      <c r="C97" s="60" t="s">
        <v>294</v>
      </c>
      <c r="D97" s="60" t="s">
        <v>294</v>
      </c>
    </row>
    <row r="98" spans="1:4" ht="39" customHeight="1" x14ac:dyDescent="0.45">
      <c r="A98" s="2" t="s">
        <v>137</v>
      </c>
      <c r="B98" s="20" t="s">
        <v>388</v>
      </c>
      <c r="C98" s="38"/>
      <c r="D98" s="34" t="s">
        <v>400</v>
      </c>
    </row>
    <row r="99" spans="1:4" ht="28.5" customHeight="1" x14ac:dyDescent="0.45">
      <c r="A99" s="2" t="s">
        <v>138</v>
      </c>
      <c r="B99" s="20" t="s">
        <v>389</v>
      </c>
      <c r="C99" s="38"/>
      <c r="D99" s="34" t="s">
        <v>401</v>
      </c>
    </row>
    <row r="100" spans="1:4" ht="28.5" customHeight="1" x14ac:dyDescent="0.45">
      <c r="A100" s="2" t="s">
        <v>140</v>
      </c>
      <c r="B100" s="17" t="s">
        <v>392</v>
      </c>
      <c r="C100" s="60" t="s">
        <v>294</v>
      </c>
      <c r="D100" s="60" t="s">
        <v>294</v>
      </c>
    </row>
    <row r="101" spans="1:4" ht="28.5" customHeight="1" x14ac:dyDescent="0.45">
      <c r="A101" s="2" t="s">
        <v>141</v>
      </c>
      <c r="B101" s="20" t="s">
        <v>390</v>
      </c>
      <c r="C101" s="60" t="s">
        <v>294</v>
      </c>
      <c r="D101" s="60" t="s">
        <v>294</v>
      </c>
    </row>
    <row r="102" spans="1:4" ht="28.5" customHeight="1" x14ac:dyDescent="0.45">
      <c r="A102" s="2" t="s">
        <v>142</v>
      </c>
      <c r="B102" s="20" t="s">
        <v>391</v>
      </c>
      <c r="C102" s="60" t="s">
        <v>294</v>
      </c>
      <c r="D102" s="60" t="s">
        <v>294</v>
      </c>
    </row>
    <row r="103" spans="1:4" ht="28.5" customHeight="1" x14ac:dyDescent="0.45">
      <c r="A103" s="2" t="s">
        <v>143</v>
      </c>
      <c r="B103" s="17" t="s">
        <v>270</v>
      </c>
      <c r="C103" s="38"/>
      <c r="D103" s="34"/>
    </row>
    <row r="104" spans="1:4" x14ac:dyDescent="0.45">
      <c r="B104" s="18"/>
      <c r="C104" s="38"/>
      <c r="D104" s="34"/>
    </row>
    <row r="105" spans="1:4" ht="28.5" customHeight="1" x14ac:dyDescent="0.45">
      <c r="A105" s="2" t="s">
        <v>144</v>
      </c>
      <c r="B105" s="17" t="s">
        <v>397</v>
      </c>
      <c r="C105" s="60" t="s">
        <v>294</v>
      </c>
      <c r="D105" s="60" t="s">
        <v>294</v>
      </c>
    </row>
    <row r="106" spans="1:4" ht="28.5" customHeight="1" x14ac:dyDescent="0.45">
      <c r="A106" s="2" t="s">
        <v>212</v>
      </c>
      <c r="B106" s="20" t="s">
        <v>393</v>
      </c>
      <c r="C106" s="38"/>
      <c r="D106" s="34" t="s">
        <v>438</v>
      </c>
    </row>
    <row r="107" spans="1:4" ht="28.5" customHeight="1" x14ac:dyDescent="0.45">
      <c r="A107" s="2" t="s">
        <v>213</v>
      </c>
      <c r="B107" s="20" t="s">
        <v>394</v>
      </c>
      <c r="C107" s="38"/>
      <c r="D107" s="34" t="s">
        <v>439</v>
      </c>
    </row>
    <row r="108" spans="1:4" ht="28.5" customHeight="1" x14ac:dyDescent="0.45">
      <c r="A108" s="2" t="s">
        <v>230</v>
      </c>
      <c r="B108" s="17" t="s">
        <v>398</v>
      </c>
      <c r="C108" s="60" t="s">
        <v>294</v>
      </c>
      <c r="D108" s="60" t="s">
        <v>294</v>
      </c>
    </row>
    <row r="109" spans="1:4" ht="28.5" customHeight="1" x14ac:dyDescent="0.45">
      <c r="A109" s="2" t="s">
        <v>231</v>
      </c>
      <c r="B109" s="20" t="s">
        <v>395</v>
      </c>
      <c r="C109" s="38"/>
      <c r="D109" s="34" t="s">
        <v>440</v>
      </c>
    </row>
    <row r="110" spans="1:4" ht="28.5" customHeight="1" x14ac:dyDescent="0.45">
      <c r="A110" s="2" t="s">
        <v>232</v>
      </c>
      <c r="B110" s="20" t="s">
        <v>396</v>
      </c>
      <c r="C110" s="38"/>
      <c r="D110" s="34" t="s">
        <v>441</v>
      </c>
    </row>
    <row r="111" spans="1:4" ht="28.5" customHeight="1" x14ac:dyDescent="0.45">
      <c r="A111" s="2" t="s">
        <v>233</v>
      </c>
      <c r="B111" s="17" t="s">
        <v>145</v>
      </c>
      <c r="C111" s="60" t="s">
        <v>294</v>
      </c>
      <c r="D111" s="60" t="s">
        <v>294</v>
      </c>
    </row>
    <row r="112" spans="1:4" x14ac:dyDescent="0.45">
      <c r="A112" s="2"/>
      <c r="B112" s="2"/>
      <c r="C112" s="37"/>
      <c r="D112" s="34"/>
    </row>
    <row r="113" spans="1:4" x14ac:dyDescent="0.45">
      <c r="A113" s="2"/>
      <c r="B113" s="11" t="s">
        <v>146</v>
      </c>
      <c r="C113" s="40"/>
      <c r="D113" s="39"/>
    </row>
    <row r="114" spans="1:4" x14ac:dyDescent="0.45">
      <c r="A114" s="48"/>
    </row>
    <row r="115" spans="1:4" x14ac:dyDescent="0.45">
      <c r="B115" s="1" t="s">
        <v>264</v>
      </c>
    </row>
  </sheetData>
  <sheetProtection selectLockedCells="1"/>
  <conditionalFormatting sqref="B15:B111">
    <cfRule type="expression" dxfId="156" priority="64">
      <formula>MOD(ROW(),2)</formula>
    </cfRule>
  </conditionalFormatting>
  <conditionalFormatting sqref="B16:B111">
    <cfRule type="expression" dxfId="155" priority="65">
      <formula>MOD(ROW(),2)</formula>
    </cfRule>
    <cfRule type="expression" dxfId="154" priority="66">
      <formula>MOD(ROW(),2)</formula>
    </cfRule>
  </conditionalFormatting>
  <conditionalFormatting sqref="C15:C16 C43 C46:C47 C49:C50 C52:C54 C56:C57 C59:C60 C62:C63 C65:C66 C68:C69 C71:C72 C74:C75 C77:C78 C80:C81 C83:C84 C86:C87 C89:C90 C92:C93 C95:C96 C98:C99 C103:C104 C106:C107 C109:C110 C18:C19 C21:C23 C25:C27 C31 C33:C34 C36:C41">
    <cfRule type="containsText" dxfId="153" priority="60" operator="containsText" text="Please">
      <formula>NOT(ISERROR(SEARCH("Please",C15)))</formula>
    </cfRule>
  </conditionalFormatting>
  <conditionalFormatting sqref="C4:C5 C7:C8 C12:C13 C15:C16">
    <cfRule type="containsText" dxfId="152" priority="58" operator="containsText" text="input">
      <formula>NOT(ISERROR(SEARCH("input",C4)))</formula>
    </cfRule>
  </conditionalFormatting>
  <conditionalFormatting sqref="B2:B14">
    <cfRule type="expression" dxfId="151" priority="55">
      <formula>MOD(ROW(),2)</formula>
    </cfRule>
  </conditionalFormatting>
  <conditionalFormatting sqref="C2">
    <cfRule type="containsText" dxfId="150" priority="54" operator="containsText" text="Please">
      <formula>NOT(ISERROR(SEARCH("Please",C2)))</formula>
    </cfRule>
  </conditionalFormatting>
  <conditionalFormatting sqref="C3">
    <cfRule type="containsText" dxfId="149" priority="53" operator="containsText" text="Please">
      <formula>NOT(ISERROR(SEARCH("Please",C3)))</formula>
    </cfRule>
  </conditionalFormatting>
  <conditionalFormatting sqref="C6">
    <cfRule type="containsText" dxfId="148" priority="52" operator="containsText" text="Please">
      <formula>NOT(ISERROR(SEARCH("Please",C6)))</formula>
    </cfRule>
  </conditionalFormatting>
  <conditionalFormatting sqref="C9">
    <cfRule type="containsText" dxfId="147" priority="51" operator="containsText" text="Please">
      <formula>NOT(ISERROR(SEARCH("Please",C9)))</formula>
    </cfRule>
  </conditionalFormatting>
  <conditionalFormatting sqref="C10">
    <cfRule type="containsText" dxfId="146" priority="50" operator="containsText" text="Please">
      <formula>NOT(ISERROR(SEARCH("Please",C10)))</formula>
    </cfRule>
  </conditionalFormatting>
  <conditionalFormatting sqref="C11">
    <cfRule type="containsText" dxfId="145" priority="49" operator="containsText" text="Please">
      <formula>NOT(ISERROR(SEARCH("Please",C11)))</formula>
    </cfRule>
  </conditionalFormatting>
  <conditionalFormatting sqref="C14">
    <cfRule type="containsText" dxfId="144" priority="48" operator="containsText" text="Please">
      <formula>NOT(ISERROR(SEARCH("Please",C14)))</formula>
    </cfRule>
  </conditionalFormatting>
  <conditionalFormatting sqref="C17">
    <cfRule type="containsText" dxfId="143" priority="47" operator="containsText" text="Please">
      <formula>NOT(ISERROR(SEARCH("Please",C17)))</formula>
    </cfRule>
  </conditionalFormatting>
  <conditionalFormatting sqref="C20">
    <cfRule type="containsText" dxfId="142" priority="46" operator="containsText" text="Please">
      <formula>NOT(ISERROR(SEARCH("Please",C20)))</formula>
    </cfRule>
  </conditionalFormatting>
  <conditionalFormatting sqref="C24">
    <cfRule type="containsText" dxfId="141" priority="45" operator="containsText" text="Please">
      <formula>NOT(ISERROR(SEARCH("Please",C24)))</formula>
    </cfRule>
  </conditionalFormatting>
  <conditionalFormatting sqref="C28">
    <cfRule type="containsText" dxfId="140" priority="44" operator="containsText" text="Please">
      <formula>NOT(ISERROR(SEARCH("Please",C28)))</formula>
    </cfRule>
  </conditionalFormatting>
  <conditionalFormatting sqref="C29">
    <cfRule type="containsText" dxfId="139" priority="43" operator="containsText" text="Please">
      <formula>NOT(ISERROR(SEARCH("Please",C29)))</formula>
    </cfRule>
  </conditionalFormatting>
  <conditionalFormatting sqref="C30">
    <cfRule type="containsText" dxfId="138" priority="42" operator="containsText" text="Please">
      <formula>NOT(ISERROR(SEARCH("Please",C30)))</formula>
    </cfRule>
  </conditionalFormatting>
  <conditionalFormatting sqref="C35">
    <cfRule type="containsText" dxfId="137" priority="41" operator="containsText" text="Please">
      <formula>NOT(ISERROR(SEARCH("Please",C35)))</formula>
    </cfRule>
  </conditionalFormatting>
  <conditionalFormatting sqref="C42">
    <cfRule type="containsText" dxfId="136" priority="40" operator="containsText" text="Please">
      <formula>NOT(ISERROR(SEARCH("Please",C42)))</formula>
    </cfRule>
  </conditionalFormatting>
  <conditionalFormatting sqref="C44">
    <cfRule type="containsText" dxfId="135" priority="39" operator="containsText" text="Please">
      <formula>NOT(ISERROR(SEARCH("Please",C44)))</formula>
    </cfRule>
  </conditionalFormatting>
  <conditionalFormatting sqref="C45">
    <cfRule type="containsText" dxfId="134" priority="38" operator="containsText" text="Please">
      <formula>NOT(ISERROR(SEARCH("Please",C45)))</formula>
    </cfRule>
  </conditionalFormatting>
  <conditionalFormatting sqref="C48">
    <cfRule type="containsText" dxfId="133" priority="37" operator="containsText" text="Please">
      <formula>NOT(ISERROR(SEARCH("Please",C48)))</formula>
    </cfRule>
  </conditionalFormatting>
  <conditionalFormatting sqref="C51">
    <cfRule type="containsText" dxfId="132" priority="36" operator="containsText" text="Please">
      <formula>NOT(ISERROR(SEARCH("Please",C51)))</formula>
    </cfRule>
  </conditionalFormatting>
  <conditionalFormatting sqref="C55">
    <cfRule type="containsText" dxfId="131" priority="35" operator="containsText" text="Please">
      <formula>NOT(ISERROR(SEARCH("Please",C55)))</formula>
    </cfRule>
  </conditionalFormatting>
  <conditionalFormatting sqref="C58">
    <cfRule type="containsText" dxfId="130" priority="34" operator="containsText" text="Please">
      <formula>NOT(ISERROR(SEARCH("Please",C58)))</formula>
    </cfRule>
  </conditionalFormatting>
  <conditionalFormatting sqref="C61">
    <cfRule type="containsText" dxfId="129" priority="33" operator="containsText" text="Please">
      <formula>NOT(ISERROR(SEARCH("Please",C61)))</formula>
    </cfRule>
  </conditionalFormatting>
  <conditionalFormatting sqref="C64">
    <cfRule type="containsText" dxfId="128" priority="32" operator="containsText" text="Please">
      <formula>NOT(ISERROR(SEARCH("Please",C64)))</formula>
    </cfRule>
  </conditionalFormatting>
  <conditionalFormatting sqref="C67">
    <cfRule type="containsText" dxfId="127" priority="31" operator="containsText" text="Please">
      <formula>NOT(ISERROR(SEARCH("Please",C67)))</formula>
    </cfRule>
  </conditionalFormatting>
  <conditionalFormatting sqref="C70">
    <cfRule type="containsText" dxfId="126" priority="30" operator="containsText" text="Please">
      <formula>NOT(ISERROR(SEARCH("Please",C70)))</formula>
    </cfRule>
  </conditionalFormatting>
  <conditionalFormatting sqref="C73">
    <cfRule type="containsText" dxfId="125" priority="29" operator="containsText" text="Please">
      <formula>NOT(ISERROR(SEARCH("Please",C73)))</formula>
    </cfRule>
  </conditionalFormatting>
  <conditionalFormatting sqref="C76">
    <cfRule type="containsText" dxfId="124" priority="28" operator="containsText" text="Please">
      <formula>NOT(ISERROR(SEARCH("Please",C76)))</formula>
    </cfRule>
  </conditionalFormatting>
  <conditionalFormatting sqref="C79">
    <cfRule type="containsText" dxfId="123" priority="27" operator="containsText" text="Please">
      <formula>NOT(ISERROR(SEARCH("Please",C79)))</formula>
    </cfRule>
  </conditionalFormatting>
  <conditionalFormatting sqref="C82">
    <cfRule type="containsText" dxfId="122" priority="26" operator="containsText" text="Please">
      <formula>NOT(ISERROR(SEARCH("Please",C82)))</formula>
    </cfRule>
  </conditionalFormatting>
  <conditionalFormatting sqref="C85">
    <cfRule type="containsText" dxfId="121" priority="25" operator="containsText" text="Please">
      <formula>NOT(ISERROR(SEARCH("Please",C85)))</formula>
    </cfRule>
  </conditionalFormatting>
  <conditionalFormatting sqref="C88">
    <cfRule type="containsText" dxfId="120" priority="24" operator="containsText" text="Please">
      <formula>NOT(ISERROR(SEARCH("Please",C88)))</formula>
    </cfRule>
  </conditionalFormatting>
  <conditionalFormatting sqref="C91">
    <cfRule type="containsText" dxfId="119" priority="23" operator="containsText" text="Please">
      <formula>NOT(ISERROR(SEARCH("Please",C91)))</formula>
    </cfRule>
  </conditionalFormatting>
  <conditionalFormatting sqref="C94">
    <cfRule type="containsText" dxfId="118" priority="22" operator="containsText" text="Please">
      <formula>NOT(ISERROR(SEARCH("Please",C94)))</formula>
    </cfRule>
  </conditionalFormatting>
  <conditionalFormatting sqref="C97">
    <cfRule type="containsText" dxfId="117" priority="21" operator="containsText" text="Please">
      <formula>NOT(ISERROR(SEARCH("Please",C97)))</formula>
    </cfRule>
  </conditionalFormatting>
  <conditionalFormatting sqref="C100">
    <cfRule type="containsText" dxfId="116" priority="20" operator="containsText" text="Please">
      <formula>NOT(ISERROR(SEARCH("Please",C100)))</formula>
    </cfRule>
  </conditionalFormatting>
  <conditionalFormatting sqref="C101">
    <cfRule type="containsText" dxfId="115" priority="19" operator="containsText" text="Please">
      <formula>NOT(ISERROR(SEARCH("Please",C101)))</formula>
    </cfRule>
  </conditionalFormatting>
  <conditionalFormatting sqref="C102">
    <cfRule type="containsText" dxfId="114" priority="18" operator="containsText" text="Please">
      <formula>NOT(ISERROR(SEARCH("Please",C102)))</formula>
    </cfRule>
  </conditionalFormatting>
  <conditionalFormatting sqref="C105">
    <cfRule type="containsText" dxfId="113" priority="17" operator="containsText" text="Please">
      <formula>NOT(ISERROR(SEARCH("Please",C105)))</formula>
    </cfRule>
  </conditionalFormatting>
  <conditionalFormatting sqref="C108">
    <cfRule type="containsText" dxfId="112" priority="16" operator="containsText" text="Please">
      <formula>NOT(ISERROR(SEARCH("Please",C108)))</formula>
    </cfRule>
  </conditionalFormatting>
  <conditionalFormatting sqref="C111">
    <cfRule type="containsText" dxfId="111" priority="15" operator="containsText" text="Please">
      <formula>NOT(ISERROR(SEARCH("Please",C111)))</formula>
    </cfRule>
  </conditionalFormatting>
  <conditionalFormatting sqref="C19">
    <cfRule type="containsText" dxfId="110" priority="14" operator="containsText" text="input">
      <formula>NOT(ISERROR(SEARCH("input",C19)))</formula>
    </cfRule>
  </conditionalFormatting>
  <conditionalFormatting sqref="C21">
    <cfRule type="containsText" dxfId="109" priority="13" operator="containsText" text="input">
      <formula>NOT(ISERROR(SEARCH("input",C21)))</formula>
    </cfRule>
  </conditionalFormatting>
  <conditionalFormatting sqref="C22">
    <cfRule type="containsText" dxfId="108" priority="12" operator="containsText" text="input">
      <formula>NOT(ISERROR(SEARCH("input",C22)))</formula>
    </cfRule>
  </conditionalFormatting>
  <conditionalFormatting sqref="C23">
    <cfRule type="containsText" dxfId="107" priority="11" operator="containsText" text="input">
      <formula>NOT(ISERROR(SEARCH("input",C23)))</formula>
    </cfRule>
  </conditionalFormatting>
  <conditionalFormatting sqref="C32">
    <cfRule type="containsText" dxfId="106" priority="10" operator="containsText" text="Please">
      <formula>NOT(ISERROR(SEARCH("Please",C32)))</formula>
    </cfRule>
  </conditionalFormatting>
  <conditionalFormatting sqref="C25:C27">
    <cfRule type="containsText" dxfId="105" priority="9" operator="containsText" text="input">
      <formula>NOT(ISERROR(SEARCH("input",C25)))</formula>
    </cfRule>
  </conditionalFormatting>
  <conditionalFormatting sqref="C31">
    <cfRule type="containsText" dxfId="104" priority="8" operator="containsText" text="input">
      <formula>NOT(ISERROR(SEARCH("input",C31)))</formula>
    </cfRule>
  </conditionalFormatting>
  <conditionalFormatting sqref="C34">
    <cfRule type="containsText" dxfId="103" priority="7" operator="containsText" text="input">
      <formula>NOT(ISERROR(SEARCH("input",C34)))</formula>
    </cfRule>
  </conditionalFormatting>
  <conditionalFormatting sqref="C36">
    <cfRule type="containsText" dxfId="102" priority="6" operator="containsText" text="input">
      <formula>NOT(ISERROR(SEARCH("input",C36)))</formula>
    </cfRule>
  </conditionalFormatting>
  <conditionalFormatting sqref="C37">
    <cfRule type="containsText" dxfId="101" priority="5" operator="containsText" text="input">
      <formula>NOT(ISERROR(SEARCH("input",C37)))</formula>
    </cfRule>
  </conditionalFormatting>
  <conditionalFormatting sqref="C38">
    <cfRule type="containsText" dxfId="100" priority="4" operator="containsText" text="input">
      <formula>NOT(ISERROR(SEARCH("input",C38)))</formula>
    </cfRule>
  </conditionalFormatting>
  <conditionalFormatting sqref="C39">
    <cfRule type="containsText" dxfId="99" priority="3" operator="containsText" text="input">
      <formula>NOT(ISERROR(SEARCH("input",C39)))</formula>
    </cfRule>
  </conditionalFormatting>
  <conditionalFormatting sqref="C40">
    <cfRule type="containsText" dxfId="98" priority="2" operator="containsText" text="input">
      <formula>NOT(ISERROR(SEARCH("input",C40)))</formula>
    </cfRule>
  </conditionalFormatting>
  <conditionalFormatting sqref="C41">
    <cfRule type="containsText" dxfId="97" priority="1" operator="containsText" text="input">
      <formula>NOT(ISERROR(SEARCH("input",C41)))</formula>
    </cfRule>
  </conditionalFormatting>
  <pageMargins left="0.7" right="0.7" top="1.1041666666666667" bottom="0.75" header="0.3" footer="0.3"/>
  <pageSetup scale="54" fitToHeight="0" orientation="landscape" r:id="rId1"/>
  <headerFooter>
    <oddHeader>&amp;L&amp;G&amp;C&amp;"Segoe UI,Bold"&amp;14UOCAVA Absentee Report
&amp;12November 2, 2021 General/Special Congressional Elections</oddHeader>
  </headerFooter>
  <legacy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5"/>
  <sheetViews>
    <sheetView view="pageLayout" zoomScaleNormal="100" workbookViewId="0">
      <selection sqref="A1:A5"/>
    </sheetView>
  </sheetViews>
  <sheetFormatPr defaultRowHeight="14.4" x14ac:dyDescent="0.3"/>
  <cols>
    <col min="1" max="1" width="115.44140625" style="13" customWidth="1"/>
  </cols>
  <sheetData>
    <row r="1" spans="1:1" ht="16.8" x14ac:dyDescent="0.4">
      <c r="A1" s="14" t="s">
        <v>147</v>
      </c>
    </row>
    <row r="2" spans="1:1" ht="50.4" x14ac:dyDescent="0.4">
      <c r="A2" s="15" t="s">
        <v>248</v>
      </c>
    </row>
    <row r="3" spans="1:1" ht="33.6" x14ac:dyDescent="0.4">
      <c r="A3" s="15" t="s">
        <v>249</v>
      </c>
    </row>
    <row r="4" spans="1:1" ht="50.4" x14ac:dyDescent="0.4">
      <c r="A4" s="15" t="s">
        <v>283</v>
      </c>
    </row>
    <row r="5" spans="1:1" ht="67.2" x14ac:dyDescent="0.4">
      <c r="A5" s="15" t="s">
        <v>269</v>
      </c>
    </row>
  </sheetData>
  <sheetProtection algorithmName="SHA-512" hashValue="bXoM9pNHzVuK5xkrd27PAZHVJJ/GEEU+vmNwJtm6GjQlEsnPh6z5hB1/tPzwLpXR4RqeOfO9nZAR2+wr/7PdzQ==" saltValue="0k/5iGExpLMBJAqOknyzvg==" spinCount="100000" sheet="1" selectLockedCells="1"/>
  <pageMargins left="0.7" right="0.73784722222222221" top="1.1041666666666667" bottom="0.75" header="0.3" footer="0.3"/>
  <pageSetup orientation="landscape" r:id="rId1"/>
  <headerFooter>
    <oddHeader>&amp;L&amp;G&amp;C&amp;"Segoe UI,Bold"&amp;14Provisional Report Instructions
&amp;12November 8, 2022 General Election</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26"/>
  <sheetViews>
    <sheetView view="pageLayout" topLeftCell="A10" zoomScale="90" zoomScaleNormal="100" zoomScalePageLayoutView="90" workbookViewId="0">
      <selection activeCell="C22" sqref="C22"/>
    </sheetView>
  </sheetViews>
  <sheetFormatPr defaultRowHeight="19.2" x14ac:dyDescent="0.45"/>
  <cols>
    <col min="1" max="1" width="4.6640625" style="1" customWidth="1"/>
    <col min="2" max="2" width="45.33203125" style="1" customWidth="1"/>
    <col min="3" max="3" width="9.33203125" style="1" customWidth="1"/>
    <col min="4" max="4" width="24.5546875" style="1" bestFit="1" customWidth="1"/>
    <col min="5" max="5" width="31.88671875" style="1" customWidth="1"/>
  </cols>
  <sheetData>
    <row r="1" spans="1:5" x14ac:dyDescent="0.45">
      <c r="A1" s="19"/>
      <c r="B1" s="19"/>
      <c r="C1" s="28" t="s">
        <v>174</v>
      </c>
      <c r="D1" s="28" t="s">
        <v>187</v>
      </c>
      <c r="E1" s="28" t="s">
        <v>175</v>
      </c>
    </row>
    <row r="2" spans="1:5" x14ac:dyDescent="0.45">
      <c r="A2" s="2" t="s">
        <v>12</v>
      </c>
      <c r="B2" s="7" t="s">
        <v>149</v>
      </c>
      <c r="C2" s="57">
        <v>265</v>
      </c>
      <c r="D2" s="31" t="str">
        <f>IF(C2="","Please input value","")</f>
        <v/>
      </c>
      <c r="E2" s="34" t="str">
        <f>IF(C2=SUM(C3,C10),"PASS","FAIL, A must equal B + I")</f>
        <v>PASS</v>
      </c>
    </row>
    <row r="3" spans="1:5" x14ac:dyDescent="0.45">
      <c r="A3" s="2" t="s">
        <v>13</v>
      </c>
      <c r="B3" s="7" t="s">
        <v>150</v>
      </c>
      <c r="C3" s="35">
        <f>SUM(C4:C9)</f>
        <v>233</v>
      </c>
      <c r="D3" s="31" t="str">
        <f t="shared" ref="D3:D22" si="0">IF(C3="","Please input value","")</f>
        <v/>
      </c>
      <c r="E3" s="34" t="str">
        <f>IF(C3=SUM(C4:C9),"PASS","FAIL, B must equal sum of C, D, E, F, G, H")</f>
        <v>PASS</v>
      </c>
    </row>
    <row r="4" spans="1:5" x14ac:dyDescent="0.45">
      <c r="A4" s="2" t="s">
        <v>14</v>
      </c>
      <c r="B4" s="9" t="s">
        <v>151</v>
      </c>
      <c r="C4" s="57">
        <v>232</v>
      </c>
      <c r="D4" s="31" t="str">
        <f t="shared" si="0"/>
        <v/>
      </c>
      <c r="E4" s="34"/>
    </row>
    <row r="5" spans="1:5" x14ac:dyDescent="0.45">
      <c r="A5" s="2" t="s">
        <v>15</v>
      </c>
      <c r="B5" s="9" t="s">
        <v>152</v>
      </c>
      <c r="C5" s="57">
        <v>0</v>
      </c>
      <c r="D5" s="31" t="str">
        <f t="shared" si="0"/>
        <v/>
      </c>
      <c r="E5" s="34"/>
    </row>
    <row r="6" spans="1:5" x14ac:dyDescent="0.45">
      <c r="A6" s="2" t="s">
        <v>16</v>
      </c>
      <c r="B6" s="9" t="s">
        <v>153</v>
      </c>
      <c r="C6" s="57">
        <v>0</v>
      </c>
      <c r="D6" s="31" t="str">
        <f t="shared" si="0"/>
        <v/>
      </c>
      <c r="E6" s="34"/>
    </row>
    <row r="7" spans="1:5" x14ac:dyDescent="0.45">
      <c r="A7" s="2" t="s">
        <v>17</v>
      </c>
      <c r="B7" s="9" t="s">
        <v>154</v>
      </c>
      <c r="C7" s="57">
        <v>1</v>
      </c>
      <c r="D7" s="31" t="str">
        <f t="shared" si="0"/>
        <v/>
      </c>
      <c r="E7" s="34"/>
    </row>
    <row r="8" spans="1:5" x14ac:dyDescent="0.45">
      <c r="A8" s="2" t="s">
        <v>18</v>
      </c>
      <c r="B8" s="9" t="s">
        <v>155</v>
      </c>
      <c r="C8" s="57">
        <v>0</v>
      </c>
      <c r="D8" s="31" t="str">
        <f t="shared" si="0"/>
        <v/>
      </c>
      <c r="E8" s="34"/>
    </row>
    <row r="9" spans="1:5" x14ac:dyDescent="0.45">
      <c r="A9" s="2" t="s">
        <v>19</v>
      </c>
      <c r="B9" s="9" t="s">
        <v>156</v>
      </c>
      <c r="C9" s="57">
        <v>0</v>
      </c>
      <c r="D9" s="31" t="str">
        <f t="shared" si="0"/>
        <v/>
      </c>
      <c r="E9" s="34"/>
    </row>
    <row r="10" spans="1:5" x14ac:dyDescent="0.45">
      <c r="A10" s="2" t="s">
        <v>20</v>
      </c>
      <c r="B10" s="7" t="s">
        <v>157</v>
      </c>
      <c r="C10" s="57">
        <v>32</v>
      </c>
      <c r="D10" s="31" t="str">
        <f t="shared" si="0"/>
        <v/>
      </c>
      <c r="E10" s="34" t="str">
        <f>IF(C10=SUM(C11:C22),"PASS","FAIL, I must equal sum of J-U")</f>
        <v>PASS</v>
      </c>
    </row>
    <row r="11" spans="1:5" x14ac:dyDescent="0.45">
      <c r="A11" s="2" t="s">
        <v>21</v>
      </c>
      <c r="B11" s="9" t="s">
        <v>158</v>
      </c>
      <c r="C11" s="57">
        <v>22</v>
      </c>
      <c r="D11" s="31" t="str">
        <f t="shared" si="0"/>
        <v/>
      </c>
      <c r="E11" s="34"/>
    </row>
    <row r="12" spans="1:5" ht="38.4" x14ac:dyDescent="0.45">
      <c r="A12" s="2" t="s">
        <v>22</v>
      </c>
      <c r="B12" s="9" t="s">
        <v>159</v>
      </c>
      <c r="C12" s="57">
        <v>1</v>
      </c>
      <c r="D12" s="31" t="str">
        <f t="shared" si="0"/>
        <v/>
      </c>
      <c r="E12" s="34"/>
    </row>
    <row r="13" spans="1:5" ht="76.8" x14ac:dyDescent="0.45">
      <c r="A13" s="2" t="s">
        <v>23</v>
      </c>
      <c r="B13" s="10" t="s">
        <v>160</v>
      </c>
      <c r="C13" s="57">
        <v>0</v>
      </c>
      <c r="D13" s="31" t="str">
        <f t="shared" si="0"/>
        <v/>
      </c>
      <c r="E13" s="34"/>
    </row>
    <row r="14" spans="1:5" ht="38.4" x14ac:dyDescent="0.45">
      <c r="A14" s="2" t="s">
        <v>24</v>
      </c>
      <c r="B14" s="9" t="s">
        <v>161</v>
      </c>
      <c r="C14" s="57">
        <v>0</v>
      </c>
      <c r="D14" s="31" t="str">
        <f t="shared" si="0"/>
        <v/>
      </c>
      <c r="E14" s="34"/>
    </row>
    <row r="15" spans="1:5" ht="38.4" x14ac:dyDescent="0.45">
      <c r="A15" s="2" t="s">
        <v>25</v>
      </c>
      <c r="B15" s="9" t="s">
        <v>162</v>
      </c>
      <c r="C15" s="57">
        <v>0</v>
      </c>
      <c r="D15" s="31" t="str">
        <f t="shared" si="0"/>
        <v/>
      </c>
      <c r="E15" s="34"/>
    </row>
    <row r="16" spans="1:5" ht="38.4" x14ac:dyDescent="0.45">
      <c r="A16" s="2" t="s">
        <v>26</v>
      </c>
      <c r="B16" s="9" t="s">
        <v>163</v>
      </c>
      <c r="C16" s="57">
        <v>3</v>
      </c>
      <c r="D16" s="31" t="str">
        <f t="shared" si="0"/>
        <v/>
      </c>
      <c r="E16" s="34"/>
    </row>
    <row r="17" spans="1:5" ht="38.4" x14ac:dyDescent="0.45">
      <c r="A17" s="2" t="s">
        <v>27</v>
      </c>
      <c r="B17" s="9" t="s">
        <v>164</v>
      </c>
      <c r="C17" s="57">
        <v>5</v>
      </c>
      <c r="D17" s="31" t="str">
        <f t="shared" si="0"/>
        <v/>
      </c>
      <c r="E17" s="34"/>
    </row>
    <row r="18" spans="1:5" ht="38.4" x14ac:dyDescent="0.45">
      <c r="A18" s="2" t="s">
        <v>28</v>
      </c>
      <c r="B18" s="9" t="s">
        <v>165</v>
      </c>
      <c r="C18" s="57">
        <v>1</v>
      </c>
      <c r="D18" s="31" t="str">
        <f t="shared" si="0"/>
        <v/>
      </c>
      <c r="E18" s="34"/>
    </row>
    <row r="19" spans="1:5" ht="38.4" x14ac:dyDescent="0.45">
      <c r="A19" s="2" t="s">
        <v>29</v>
      </c>
      <c r="B19" s="9" t="s">
        <v>166</v>
      </c>
      <c r="C19" s="57">
        <v>0</v>
      </c>
      <c r="D19" s="31" t="str">
        <f t="shared" si="0"/>
        <v/>
      </c>
      <c r="E19" s="34"/>
    </row>
    <row r="20" spans="1:5" x14ac:dyDescent="0.45">
      <c r="A20" s="2" t="s">
        <v>30</v>
      </c>
      <c r="B20" s="9" t="s">
        <v>263</v>
      </c>
      <c r="C20" s="57">
        <v>0</v>
      </c>
      <c r="D20" s="31" t="str">
        <f t="shared" si="0"/>
        <v/>
      </c>
      <c r="E20" s="34"/>
    </row>
    <row r="21" spans="1:5" ht="38.4" x14ac:dyDescent="0.45">
      <c r="A21" s="2" t="s">
        <v>32</v>
      </c>
      <c r="B21" s="9" t="s">
        <v>167</v>
      </c>
      <c r="C21" s="57">
        <v>0</v>
      </c>
      <c r="D21" s="31" t="str">
        <f t="shared" si="0"/>
        <v/>
      </c>
      <c r="E21" s="34"/>
    </row>
    <row r="22" spans="1:5" ht="53.1" customHeight="1" x14ac:dyDescent="0.45">
      <c r="A22" s="2" t="s">
        <v>34</v>
      </c>
      <c r="B22" s="9" t="s">
        <v>168</v>
      </c>
      <c r="C22" s="57">
        <v>0</v>
      </c>
      <c r="D22" s="31" t="str">
        <f t="shared" si="0"/>
        <v/>
      </c>
      <c r="E22" s="34"/>
    </row>
    <row r="23" spans="1:5" x14ac:dyDescent="0.45">
      <c r="A23" s="2"/>
      <c r="B23" s="2"/>
      <c r="C23" s="34"/>
      <c r="D23" s="34"/>
      <c r="E23" s="34"/>
    </row>
    <row r="24" spans="1:5" x14ac:dyDescent="0.45">
      <c r="A24" s="2"/>
      <c r="B24" s="11" t="s">
        <v>169</v>
      </c>
      <c r="C24" s="34"/>
      <c r="D24" s="34"/>
      <c r="E24" s="34" t="str">
        <f>IF(OR(COUNTIF(E2:E22,"*"&amp;"FAIL"&amp;"*"), COUNTIF(D2:D22,"*"&amp;"Please"&amp;"*")),"INCOMPLETE", "COMPLETE")</f>
        <v>COMPLETE</v>
      </c>
    </row>
    <row r="26" spans="1:5" x14ac:dyDescent="0.45">
      <c r="B26" s="1" t="s">
        <v>264</v>
      </c>
    </row>
  </sheetData>
  <sheetProtection algorithmName="SHA-512" hashValue="BxVanTYQPraJFqpgmQIHIUs6BOQAcq743XF5eJd/GKXBniwd1pKPeTSU4YJt3a4/ZgrEQbAvxYYtY5ceJneb7g==" saltValue="XCykSe/Coq5XCxpOcTKi4A==" spinCount="100000" sheet="1" selectLockedCells="1"/>
  <conditionalFormatting sqref="E2:E22">
    <cfRule type="cellIs" dxfId="96" priority="9" operator="equal">
      <formula>"BAD"</formula>
    </cfRule>
    <cfRule type="cellIs" dxfId="95" priority="10" operator="equal">
      <formula>"GOOD"</formula>
    </cfRule>
  </conditionalFormatting>
  <conditionalFormatting sqref="B2:B22">
    <cfRule type="expression" dxfId="94" priority="7">
      <formula>MOD(ROW(),2)</formula>
    </cfRule>
  </conditionalFormatting>
  <conditionalFormatting sqref="E24">
    <cfRule type="cellIs" dxfId="93" priority="1" operator="equal">
      <formula>"COMPLETE"</formula>
    </cfRule>
    <cfRule type="containsText" dxfId="92" priority="6" operator="containsText" text="INCOMPLETE">
      <formula>NOT(ISERROR(SEARCH("INCOMPLETE",E24)))</formula>
    </cfRule>
  </conditionalFormatting>
  <conditionalFormatting sqref="D2:D22">
    <cfRule type="containsText" dxfId="91" priority="4" operator="containsText" text="Please">
      <formula>NOT(ISERROR(SEARCH("Please",D2)))</formula>
    </cfRule>
  </conditionalFormatting>
  <conditionalFormatting sqref="E2:E23">
    <cfRule type="cellIs" dxfId="90" priority="2" operator="equal">
      <formula>"PASS"</formula>
    </cfRule>
    <cfRule type="containsText" dxfId="89" priority="3" operator="containsText" text="FAIL">
      <formula>NOT(ISERROR(SEARCH("FAIL",E2)))</formula>
    </cfRule>
  </conditionalFormatting>
  <pageMargins left="0.7" right="0.7" top="1.1354166666666667" bottom="0.75" header="0.3" footer="0.3"/>
  <pageSetup fitToHeight="0" orientation="landscape" r:id="rId1"/>
  <headerFooter>
    <oddHeader>&amp;L&amp;G&amp;C&amp;"Segoe UI,Bold"&amp;14Provisional Report&amp;"Segoe UI,Regular"
&amp;"Segoe UI,Bold"&amp;12November 8, 2022 General Election</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D26"/>
  <sheetViews>
    <sheetView view="pageLayout" zoomScale="80" zoomScaleNormal="100" zoomScalePageLayoutView="80" workbookViewId="0">
      <selection activeCell="B15" sqref="B15"/>
    </sheetView>
  </sheetViews>
  <sheetFormatPr defaultRowHeight="19.2" x14ac:dyDescent="0.45"/>
  <cols>
    <col min="1" max="1" width="4.6640625" style="1" customWidth="1"/>
    <col min="2" max="2" width="45.33203125" style="1" customWidth="1"/>
    <col min="3" max="3" width="24.5546875" style="1" bestFit="1" customWidth="1"/>
    <col min="4" max="4" width="38.5546875" style="1" customWidth="1"/>
  </cols>
  <sheetData>
    <row r="1" spans="1:4" x14ac:dyDescent="0.45">
      <c r="A1" s="19"/>
      <c r="B1" s="19"/>
      <c r="C1" s="40" t="s">
        <v>291</v>
      </c>
      <c r="D1" s="39" t="s">
        <v>292</v>
      </c>
    </row>
    <row r="2" spans="1:4" x14ac:dyDescent="0.45">
      <c r="A2" s="2" t="s">
        <v>12</v>
      </c>
      <c r="B2" s="7" t="s">
        <v>149</v>
      </c>
      <c r="C2" s="31"/>
      <c r="D2" s="34" t="s">
        <v>443</v>
      </c>
    </row>
    <row r="3" spans="1:4" x14ac:dyDescent="0.45">
      <c r="A3" s="2" t="s">
        <v>13</v>
      </c>
      <c r="B3" s="7" t="s">
        <v>150</v>
      </c>
      <c r="C3" s="31"/>
      <c r="D3" s="34" t="s">
        <v>442</v>
      </c>
    </row>
    <row r="4" spans="1:4" x14ac:dyDescent="0.45">
      <c r="A4" s="2" t="s">
        <v>14</v>
      </c>
      <c r="B4" s="9" t="s">
        <v>151</v>
      </c>
      <c r="C4" s="31"/>
      <c r="D4" s="34" t="s">
        <v>444</v>
      </c>
    </row>
    <row r="5" spans="1:4" x14ac:dyDescent="0.45">
      <c r="A5" s="2" t="s">
        <v>15</v>
      </c>
      <c r="B5" s="9" t="s">
        <v>152</v>
      </c>
      <c r="C5" s="31"/>
      <c r="D5" s="34" t="s">
        <v>445</v>
      </c>
    </row>
    <row r="6" spans="1:4" x14ac:dyDescent="0.45">
      <c r="A6" s="2" t="s">
        <v>16</v>
      </c>
      <c r="B6" s="9" t="s">
        <v>153</v>
      </c>
      <c r="C6" s="31"/>
      <c r="D6" s="34" t="s">
        <v>446</v>
      </c>
    </row>
    <row r="7" spans="1:4" x14ac:dyDescent="0.45">
      <c r="A7" s="2" t="s">
        <v>17</v>
      </c>
      <c r="B7" s="9" t="s">
        <v>154</v>
      </c>
      <c r="C7" s="31"/>
      <c r="D7" s="34" t="s">
        <v>447</v>
      </c>
    </row>
    <row r="8" spans="1:4" x14ac:dyDescent="0.45">
      <c r="A8" s="2" t="s">
        <v>18</v>
      </c>
      <c r="B8" s="9" t="s">
        <v>155</v>
      </c>
      <c r="C8" s="31"/>
      <c r="D8" s="34" t="s">
        <v>448</v>
      </c>
    </row>
    <row r="9" spans="1:4" x14ac:dyDescent="0.45">
      <c r="A9" s="2" t="s">
        <v>19</v>
      </c>
      <c r="B9" s="9" t="s">
        <v>156</v>
      </c>
      <c r="C9" s="31"/>
      <c r="D9" s="34" t="s">
        <v>449</v>
      </c>
    </row>
    <row r="10" spans="1:4" x14ac:dyDescent="0.45">
      <c r="A10" s="2" t="s">
        <v>20</v>
      </c>
      <c r="B10" s="7" t="s">
        <v>157</v>
      </c>
      <c r="C10" s="31"/>
      <c r="D10" s="34"/>
    </row>
    <row r="11" spans="1:4" x14ac:dyDescent="0.45">
      <c r="A11" s="2" t="s">
        <v>21</v>
      </c>
      <c r="B11" s="9" t="s">
        <v>158</v>
      </c>
      <c r="C11" s="31"/>
      <c r="D11" s="34" t="s">
        <v>450</v>
      </c>
    </row>
    <row r="12" spans="1:4" ht="49.5" customHeight="1" x14ac:dyDescent="0.45">
      <c r="A12" s="2" t="s">
        <v>22</v>
      </c>
      <c r="B12" s="9" t="s">
        <v>159</v>
      </c>
      <c r="C12" s="31"/>
      <c r="D12" s="34" t="s">
        <v>451</v>
      </c>
    </row>
    <row r="13" spans="1:4" ht="76.8" x14ac:dyDescent="0.45">
      <c r="A13" s="2" t="s">
        <v>23</v>
      </c>
      <c r="B13" s="10" t="s">
        <v>160</v>
      </c>
      <c r="C13" s="31"/>
      <c r="D13" s="34"/>
    </row>
    <row r="14" spans="1:4" ht="38.4" x14ac:dyDescent="0.45">
      <c r="A14" s="2" t="s">
        <v>24</v>
      </c>
      <c r="B14" s="9" t="s">
        <v>161</v>
      </c>
      <c r="C14" s="31"/>
      <c r="D14" s="34"/>
    </row>
    <row r="15" spans="1:4" ht="53.1" customHeight="1" x14ac:dyDescent="0.45">
      <c r="A15" s="2" t="s">
        <v>25</v>
      </c>
      <c r="B15" s="9" t="s">
        <v>162</v>
      </c>
      <c r="C15" s="31"/>
      <c r="D15" s="34"/>
    </row>
    <row r="16" spans="1:4" ht="38.4" x14ac:dyDescent="0.45">
      <c r="A16" s="2" t="s">
        <v>26</v>
      </c>
      <c r="B16" s="9" t="s">
        <v>163</v>
      </c>
      <c r="C16" s="31"/>
      <c r="D16" s="34"/>
    </row>
    <row r="17" spans="1:4" ht="38.4" x14ac:dyDescent="0.45">
      <c r="A17" s="2" t="s">
        <v>27</v>
      </c>
      <c r="B17" s="9" t="s">
        <v>164</v>
      </c>
      <c r="C17" s="31"/>
      <c r="D17" s="34"/>
    </row>
    <row r="18" spans="1:4" ht="38.4" x14ac:dyDescent="0.45">
      <c r="A18" s="2" t="s">
        <v>28</v>
      </c>
      <c r="B18" s="9" t="s">
        <v>165</v>
      </c>
      <c r="C18" s="31"/>
      <c r="D18" s="34"/>
    </row>
    <row r="19" spans="1:4" ht="38.4" x14ac:dyDescent="0.45">
      <c r="A19" s="2" t="s">
        <v>29</v>
      </c>
      <c r="B19" s="9" t="s">
        <v>166</v>
      </c>
      <c r="C19" s="31"/>
      <c r="D19" s="34"/>
    </row>
    <row r="20" spans="1:4" x14ac:dyDescent="0.45">
      <c r="A20" s="2" t="s">
        <v>30</v>
      </c>
      <c r="B20" s="9" t="s">
        <v>263</v>
      </c>
      <c r="C20" s="31"/>
      <c r="D20" s="34"/>
    </row>
    <row r="21" spans="1:4" ht="38.4" x14ac:dyDescent="0.45">
      <c r="A21" s="2" t="s">
        <v>32</v>
      </c>
      <c r="B21" s="9" t="s">
        <v>167</v>
      </c>
      <c r="C21" s="31"/>
      <c r="D21" s="34"/>
    </row>
    <row r="22" spans="1:4" ht="53.1" customHeight="1" x14ac:dyDescent="0.45">
      <c r="A22" s="2" t="s">
        <v>34</v>
      </c>
      <c r="B22" s="9" t="s">
        <v>168</v>
      </c>
      <c r="C22" s="31"/>
      <c r="D22" s="34"/>
    </row>
    <row r="23" spans="1:4" x14ac:dyDescent="0.45">
      <c r="A23" s="2"/>
      <c r="B23" s="2"/>
      <c r="C23" s="34"/>
      <c r="D23" s="34"/>
    </row>
    <row r="24" spans="1:4" x14ac:dyDescent="0.45">
      <c r="A24" s="2"/>
      <c r="B24" s="11" t="s">
        <v>169</v>
      </c>
      <c r="C24" s="34"/>
      <c r="D24" s="34" t="str">
        <f>IF(OR(COUNTIF(D2:D22,"*"&amp;"FAIL"&amp;"*"), COUNTIF(C2:C22,"*"&amp;"Please"&amp;"*")),"INCOMPLETE", "COMPLETE")</f>
        <v>COMPLETE</v>
      </c>
    </row>
    <row r="26" spans="1:4" x14ac:dyDescent="0.45">
      <c r="B26" s="1" t="s">
        <v>264</v>
      </c>
    </row>
  </sheetData>
  <sheetProtection selectLockedCells="1"/>
  <conditionalFormatting sqref="D2:D22">
    <cfRule type="cellIs" dxfId="88" priority="7" operator="equal">
      <formula>"BAD"</formula>
    </cfRule>
    <cfRule type="cellIs" dxfId="87" priority="8" operator="equal">
      <formula>"GOOD"</formula>
    </cfRule>
  </conditionalFormatting>
  <conditionalFormatting sqref="B2:B22">
    <cfRule type="expression" dxfId="86" priority="6">
      <formula>MOD(ROW(),2)</formula>
    </cfRule>
  </conditionalFormatting>
  <conditionalFormatting sqref="D24">
    <cfRule type="cellIs" dxfId="85" priority="1" operator="equal">
      <formula>"COMPLETE"</formula>
    </cfRule>
    <cfRule type="containsText" dxfId="84" priority="5" operator="containsText" text="INCOMPLETE">
      <formula>NOT(ISERROR(SEARCH("INCOMPLETE",D24)))</formula>
    </cfRule>
  </conditionalFormatting>
  <conditionalFormatting sqref="C2:C22">
    <cfRule type="containsText" dxfId="83" priority="4" operator="containsText" text="Please">
      <formula>NOT(ISERROR(SEARCH("Please",C2)))</formula>
    </cfRule>
  </conditionalFormatting>
  <conditionalFormatting sqref="D2:D23">
    <cfRule type="cellIs" dxfId="82" priority="2" operator="equal">
      <formula>"PASS"</formula>
    </cfRule>
    <cfRule type="containsText" dxfId="81" priority="3" operator="containsText" text="FAIL">
      <formula>NOT(ISERROR(SEARCH("FAIL",D2)))</formula>
    </cfRule>
  </conditionalFormatting>
  <pageMargins left="0.7" right="0.82343750000000004" top="1.1354166666666667" bottom="0.75" header="0.3" footer="0.3"/>
  <pageSetup scale="91" fitToHeight="0" orientation="landscape" r:id="rId1"/>
  <headerFooter>
    <oddHeader>&amp;L&amp;G&amp;C&amp;"Segoe UI,Bold"&amp;14Provisional Report&amp;"Segoe UI,Regular"
&amp;"Segoe UI,Bold"&amp;12November 2, 2021 General/Special Congressional Elections</oddHead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A4"/>
  <sheetViews>
    <sheetView view="pageLayout" zoomScale="80" zoomScaleNormal="100" zoomScalePageLayoutView="80" workbookViewId="0">
      <selection sqref="A1:A4"/>
    </sheetView>
  </sheetViews>
  <sheetFormatPr defaultRowHeight="14.4" x14ac:dyDescent="0.3"/>
  <cols>
    <col min="1" max="1" width="117.88671875" style="13" bestFit="1" customWidth="1"/>
  </cols>
  <sheetData>
    <row r="1" spans="1:1" ht="16.8" x14ac:dyDescent="0.4">
      <c r="A1" s="14" t="s">
        <v>178</v>
      </c>
    </row>
    <row r="2" spans="1:1" ht="100.8" x14ac:dyDescent="0.4">
      <c r="A2" s="15" t="s">
        <v>591</v>
      </c>
    </row>
    <row r="3" spans="1:1" ht="67.2" x14ac:dyDescent="0.4">
      <c r="A3" s="15" t="s">
        <v>592</v>
      </c>
    </row>
    <row r="4" spans="1:1" ht="117.6" x14ac:dyDescent="0.4">
      <c r="A4" s="15" t="s">
        <v>593</v>
      </c>
    </row>
  </sheetData>
  <sheetProtection algorithmName="SHA-512" hashValue="4bQRNhmteYEL+pzTm+16BG//Iwe8v2zB398micQ6nFlqM2cnnCAANRMlozm/BVH+WrNrDtGBLY7mDvBJqBWkMg==" saltValue="gdV1S995uxfhBWI5D6AmJg==" spinCount="100000" sheet="1" selectLockedCells="1"/>
  <printOptions horizontalCentered="1"/>
  <pageMargins left="0.7" right="0.7" top="1.1041666666666701" bottom="0.75" header="0.3" footer="0.3"/>
  <pageSetup fitToHeight="0" orientation="landscape" r:id="rId1"/>
  <headerFooter>
    <oddHeader>&amp;L&amp;G&amp;C&amp;"Segoe UI,Bold"&amp;14Official Certification Cumulative Report Instructions
&amp;12November 8, 2022 General Election</oddHead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5"/>
  <sheetViews>
    <sheetView view="pageLayout" zoomScaleNormal="100" workbookViewId="0">
      <selection activeCell="A6" sqref="A6"/>
    </sheetView>
  </sheetViews>
  <sheetFormatPr defaultRowHeight="14.4" x14ac:dyDescent="0.3"/>
  <cols>
    <col min="1" max="1" width="87.5546875" style="13" customWidth="1"/>
  </cols>
  <sheetData>
    <row r="1" spans="1:1" ht="16.8" x14ac:dyDescent="0.4">
      <c r="A1" s="14" t="s">
        <v>176</v>
      </c>
    </row>
    <row r="2" spans="1:1" ht="69" customHeight="1" x14ac:dyDescent="0.4">
      <c r="A2" s="15" t="s">
        <v>179</v>
      </c>
    </row>
    <row r="3" spans="1:1" ht="69" customHeight="1" x14ac:dyDescent="0.4">
      <c r="A3" s="15" t="s">
        <v>177</v>
      </c>
    </row>
    <row r="4" spans="1:1" ht="69" customHeight="1" x14ac:dyDescent="0.4">
      <c r="A4" s="15" t="s">
        <v>148</v>
      </c>
    </row>
    <row r="5" spans="1:1" ht="69" customHeight="1" x14ac:dyDescent="0.4">
      <c r="A5" s="15" t="s">
        <v>191</v>
      </c>
    </row>
  </sheetData>
  <printOptions horizontalCentered="1"/>
  <pageMargins left="0.7" right="0.7" top="1.1041666666666701" bottom="0.75" header="0.3" footer="0.3"/>
  <pageSetup fitToHeight="0" orientation="landscape" r:id="rId1"/>
  <headerFooter>
    <oddHeader>&amp;L&amp;G&amp;C&amp;"Segoe UI,Bold"&amp;14Election Day Report Instructions
&amp;12November 3, 2020 General Election</oddHead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3"/>
  <sheetViews>
    <sheetView zoomScale="70" zoomScaleNormal="70" workbookViewId="0">
      <selection activeCell="F47" sqref="F47"/>
    </sheetView>
  </sheetViews>
  <sheetFormatPr defaultRowHeight="19.2" x14ac:dyDescent="0.45"/>
  <cols>
    <col min="1" max="1" width="8.6640625" style="1"/>
    <col min="2" max="2" width="86.88671875" style="1" bestFit="1" customWidth="1"/>
    <col min="3" max="3" width="8.6640625" style="1"/>
    <col min="4" max="4" width="24.5546875" style="42" bestFit="1" customWidth="1"/>
    <col min="5" max="5" width="17.6640625" style="1" customWidth="1"/>
    <col min="6" max="6" width="35.5546875" customWidth="1"/>
  </cols>
  <sheetData>
    <row r="1" spans="1:6" x14ac:dyDescent="0.45">
      <c r="A1" s="19"/>
      <c r="B1" s="19"/>
      <c r="C1" s="28" t="s">
        <v>174</v>
      </c>
      <c r="D1" s="30" t="s">
        <v>187</v>
      </c>
      <c r="E1" s="28" t="s">
        <v>175</v>
      </c>
      <c r="F1" s="39" t="s">
        <v>190</v>
      </c>
    </row>
    <row r="2" spans="1:6" x14ac:dyDescent="0.45">
      <c r="A2" s="2" t="s">
        <v>12</v>
      </c>
      <c r="B2" s="11" t="s">
        <v>182</v>
      </c>
      <c r="C2" s="34">
        <v>0</v>
      </c>
      <c r="D2" s="37" t="str">
        <f>IF(C2="", "Please input value","")</f>
        <v/>
      </c>
      <c r="E2" s="34"/>
      <c r="F2" s="41"/>
    </row>
    <row r="3" spans="1:6" x14ac:dyDescent="0.45">
      <c r="A3" s="2" t="s">
        <v>13</v>
      </c>
      <c r="B3" s="16" t="s">
        <v>9</v>
      </c>
      <c r="C3" s="34">
        <v>0</v>
      </c>
      <c r="D3" s="37" t="str">
        <f t="shared" ref="D3:D11" si="0">IF(C3="", "Please input value","")</f>
        <v/>
      </c>
      <c r="E3" s="34"/>
      <c r="F3" s="41"/>
    </row>
    <row r="4" spans="1:6" x14ac:dyDescent="0.45">
      <c r="A4" s="2" t="s">
        <v>14</v>
      </c>
      <c r="B4" s="11" t="s">
        <v>185</v>
      </c>
      <c r="C4" s="36">
        <f>SUM(C5:C6)</f>
        <v>0</v>
      </c>
      <c r="D4" s="37"/>
      <c r="E4" s="34"/>
      <c r="F4" s="41"/>
    </row>
    <row r="5" spans="1:6" x14ac:dyDescent="0.45">
      <c r="A5" s="2" t="s">
        <v>15</v>
      </c>
      <c r="B5" s="22" t="s">
        <v>183</v>
      </c>
      <c r="C5" s="34">
        <v>0</v>
      </c>
      <c r="D5" s="37" t="str">
        <f t="shared" si="0"/>
        <v/>
      </c>
      <c r="E5" s="34" t="str">
        <f>IF(C5&lt;&gt;0,"FAIL","PASS")</f>
        <v>PASS</v>
      </c>
      <c r="F5" s="41"/>
    </row>
    <row r="6" spans="1:6" x14ac:dyDescent="0.45">
      <c r="A6" s="2" t="s">
        <v>16</v>
      </c>
      <c r="B6" s="23" t="s">
        <v>184</v>
      </c>
      <c r="C6" s="34">
        <v>0</v>
      </c>
      <c r="D6" s="37" t="str">
        <f t="shared" si="0"/>
        <v/>
      </c>
      <c r="E6" s="34" t="str">
        <f>IF(C6=0,"PASS","FAIL")</f>
        <v>PASS</v>
      </c>
      <c r="F6" s="41"/>
    </row>
    <row r="7" spans="1:6" x14ac:dyDescent="0.45">
      <c r="A7" s="2" t="s">
        <v>17</v>
      </c>
      <c r="B7" s="24" t="s">
        <v>10</v>
      </c>
      <c r="C7" s="34">
        <v>0</v>
      </c>
      <c r="D7" s="37" t="str">
        <f t="shared" si="0"/>
        <v/>
      </c>
      <c r="E7" s="34"/>
      <c r="F7" s="41"/>
    </row>
    <row r="8" spans="1:6" x14ac:dyDescent="0.45">
      <c r="A8" s="2" t="s">
        <v>18</v>
      </c>
      <c r="B8" s="25" t="s">
        <v>11</v>
      </c>
      <c r="C8" s="34">
        <v>0</v>
      </c>
      <c r="D8" s="37" t="str">
        <f t="shared" si="0"/>
        <v/>
      </c>
      <c r="E8" s="34"/>
      <c r="F8" s="41"/>
    </row>
    <row r="9" spans="1:6" x14ac:dyDescent="0.45">
      <c r="A9" s="2" t="s">
        <v>19</v>
      </c>
      <c r="B9" s="25" t="s">
        <v>180</v>
      </c>
      <c r="C9" s="34">
        <v>0</v>
      </c>
      <c r="D9" s="37" t="str">
        <f t="shared" si="0"/>
        <v/>
      </c>
      <c r="E9" s="34"/>
      <c r="F9" s="41"/>
    </row>
    <row r="10" spans="1:6" x14ac:dyDescent="0.45">
      <c r="A10" s="2" t="s">
        <v>20</v>
      </c>
      <c r="B10" s="25" t="s">
        <v>181</v>
      </c>
      <c r="C10" s="34">
        <v>0</v>
      </c>
      <c r="D10" s="37" t="str">
        <f t="shared" si="0"/>
        <v/>
      </c>
      <c r="E10" s="34"/>
      <c r="F10" s="41"/>
    </row>
    <row r="11" spans="1:6" x14ac:dyDescent="0.45">
      <c r="A11" s="2" t="s">
        <v>21</v>
      </c>
      <c r="B11" s="25" t="s">
        <v>189</v>
      </c>
      <c r="C11" s="34">
        <v>0</v>
      </c>
      <c r="D11" s="37" t="str">
        <f t="shared" si="0"/>
        <v/>
      </c>
      <c r="E11" s="34"/>
      <c r="F11" s="41"/>
    </row>
    <row r="12" spans="1:6" x14ac:dyDescent="0.45">
      <c r="A12" s="2"/>
      <c r="B12" s="2"/>
      <c r="C12" s="34"/>
      <c r="D12" s="37"/>
      <c r="E12" s="34"/>
      <c r="F12" s="41"/>
    </row>
    <row r="13" spans="1:6" x14ac:dyDescent="0.45">
      <c r="A13" s="2"/>
      <c r="B13" s="2" t="s">
        <v>186</v>
      </c>
      <c r="C13" s="34"/>
      <c r="D13" s="37"/>
      <c r="E13" s="34" t="str">
        <f>IF(OR(COUNTIF(E2:E11,"*"&amp;"BAD"&amp;"*"), COUNTIF(D2:D11,"*"&amp;"Please"&amp;"*")),"INCOMPLETE", "COMPLETE")</f>
        <v>COMPLETE</v>
      </c>
      <c r="F13" s="41"/>
    </row>
  </sheetData>
  <conditionalFormatting sqref="A1:B13">
    <cfRule type="expression" dxfId="80" priority="10">
      <formula>MOD(ROW(),2)=0</formula>
    </cfRule>
  </conditionalFormatting>
  <conditionalFormatting sqref="E2:E11">
    <cfRule type="containsText" dxfId="79" priority="8" operator="containsText" text="GOOD">
      <formula>NOT(ISERROR(SEARCH("GOOD",E2)))</formula>
    </cfRule>
    <cfRule type="containsText" dxfId="78" priority="9" operator="containsText" text="BAD">
      <formula>NOT(ISERROR(SEARCH("BAD",E2)))</formula>
    </cfRule>
  </conditionalFormatting>
  <conditionalFormatting sqref="E13">
    <cfRule type="cellIs" dxfId="77" priority="3" operator="equal">
      <formula>"COMPLETE"</formula>
    </cfRule>
    <cfRule type="containsText" dxfId="76" priority="6" operator="containsText" text="GOOD">
      <formula>NOT(ISERROR(SEARCH("GOOD",E13)))</formula>
    </cfRule>
    <cfRule type="containsText" dxfId="75" priority="7" operator="containsText" text="INCOMPLETE">
      <formula>NOT(ISERROR(SEARCH("INCOMPLETE",E13)))</formula>
    </cfRule>
  </conditionalFormatting>
  <conditionalFormatting sqref="D2:D13">
    <cfRule type="containsText" dxfId="74" priority="5" operator="containsText" text="Please">
      <formula>NOT(ISERROR(SEARCH("Please",D2)))</formula>
    </cfRule>
  </conditionalFormatting>
  <conditionalFormatting sqref="E2:E12">
    <cfRule type="cellIs" dxfId="73" priority="1" operator="equal">
      <formula>"FAIL"</formula>
    </cfRule>
    <cfRule type="cellIs" dxfId="72" priority="2" operator="equal">
      <formula>"PASS"</formula>
    </cfRule>
  </conditionalFormatting>
  <printOptions horizontalCentered="1"/>
  <pageMargins left="0.7" right="0.7" top="1.1979166666666701" bottom="0.75" header="0.3" footer="0.3"/>
  <pageSetup orientation="landscape" r:id="rId1"/>
  <headerFooter>
    <oddHeader>&amp;L&amp;G&amp;C&amp;"Segoe UI,Bold"&amp;14Election Day Report&amp;"Segoe UI,Regular"
&amp;"Segoe UI,Bold"&amp;12November 3, 2020 General Election</oddHead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24"/>
  <sheetViews>
    <sheetView tabSelected="1" view="pageLayout" zoomScale="80" zoomScaleNormal="55" zoomScalePageLayoutView="80" workbookViewId="0">
      <selection activeCell="B14" sqref="B14"/>
    </sheetView>
  </sheetViews>
  <sheetFormatPr defaultColWidth="9.109375" defaultRowHeight="19.2" x14ac:dyDescent="0.45"/>
  <cols>
    <col min="1" max="1" width="36.88671875" style="1" customWidth="1"/>
    <col min="2" max="2" width="17.5546875" style="21" customWidth="1"/>
    <col min="3" max="3" width="26.5546875" style="43" customWidth="1"/>
    <col min="4" max="4" width="78.33203125" style="1" customWidth="1"/>
    <col min="5" max="5" width="24.6640625" style="12" customWidth="1"/>
    <col min="6" max="6" width="44.5546875" style="12" customWidth="1"/>
    <col min="7" max="16384" width="9.109375" style="12"/>
  </cols>
  <sheetData>
    <row r="1" spans="1:6" ht="21.6" customHeight="1" x14ac:dyDescent="0.45">
      <c r="A1" s="29"/>
      <c r="B1" s="26" t="s">
        <v>174</v>
      </c>
      <c r="C1" s="27" t="s">
        <v>187</v>
      </c>
      <c r="D1" s="28" t="s">
        <v>234</v>
      </c>
      <c r="E1" s="27" t="s">
        <v>291</v>
      </c>
      <c r="F1" s="28" t="s">
        <v>292</v>
      </c>
    </row>
    <row r="2" spans="1:6" ht="44.4" customHeight="1" x14ac:dyDescent="0.45">
      <c r="A2" s="17" t="s">
        <v>1</v>
      </c>
      <c r="B2" s="35">
        <f>'Non_UOCAVA Report'!C3+'UOCAVA Report'!C31</f>
        <v>2679</v>
      </c>
      <c r="C2" s="32"/>
      <c r="D2" s="33" t="s">
        <v>239</v>
      </c>
      <c r="E2" s="67"/>
      <c r="F2" s="15"/>
    </row>
    <row r="3" spans="1:6" ht="44.4" customHeight="1" x14ac:dyDescent="0.45">
      <c r="A3" s="17" t="s">
        <v>236</v>
      </c>
      <c r="B3" s="35">
        <f>'Non_UOCAVA Report'!C15+'UOCAVA Report'!C44+'Non_UOCAVA Report'!C18</f>
        <v>4002</v>
      </c>
      <c r="C3" s="32"/>
      <c r="D3" s="33" t="s">
        <v>235</v>
      </c>
      <c r="E3" s="67"/>
      <c r="F3" s="15"/>
    </row>
    <row r="4" spans="1:6" ht="44.4" customHeight="1" x14ac:dyDescent="0.45">
      <c r="A4" s="17" t="s">
        <v>2</v>
      </c>
      <c r="B4" s="35">
        <f>'Provisional Report'!C2</f>
        <v>265</v>
      </c>
      <c r="C4" s="32"/>
      <c r="D4" s="33" t="s">
        <v>149</v>
      </c>
      <c r="E4" s="67"/>
      <c r="F4" s="15"/>
    </row>
    <row r="5" spans="1:6" ht="44.4" customHeight="1" x14ac:dyDescent="0.45">
      <c r="A5" s="17" t="s">
        <v>204</v>
      </c>
      <c r="B5" s="35">
        <f>B16-SUM(B7,B8,B10)</f>
        <v>11884</v>
      </c>
      <c r="C5" s="32"/>
      <c r="D5" s="33" t="s">
        <v>241</v>
      </c>
      <c r="E5" s="67"/>
      <c r="F5" s="15"/>
    </row>
    <row r="6" spans="1:6" ht="44.4" customHeight="1" x14ac:dyDescent="0.45">
      <c r="A6" s="17" t="s">
        <v>3</v>
      </c>
      <c r="B6" s="35">
        <f>SUM(B2:B5)</f>
        <v>18830</v>
      </c>
      <c r="C6" s="32" t="str">
        <f>IF(B6="","Please input data","")</f>
        <v/>
      </c>
      <c r="D6" s="33" t="s">
        <v>240</v>
      </c>
      <c r="E6" s="67"/>
      <c r="F6" s="15"/>
    </row>
    <row r="7" spans="1:6" ht="44.4" customHeight="1" x14ac:dyDescent="0.45">
      <c r="A7" s="17" t="s">
        <v>4</v>
      </c>
      <c r="B7" s="35">
        <f>('Non_UOCAVA Report'!C17+'UOCAVA Report'!C31)</f>
        <v>2656</v>
      </c>
      <c r="C7" s="32"/>
      <c r="D7" s="33" t="s">
        <v>238</v>
      </c>
      <c r="E7" s="67"/>
      <c r="F7" s="15"/>
    </row>
    <row r="8" spans="1:6" ht="44.4" customHeight="1" x14ac:dyDescent="0.45">
      <c r="A8" s="17" t="s">
        <v>5</v>
      </c>
      <c r="B8" s="35">
        <f>('Non_UOCAVA Report'!C15+'UOCAVA Report'!C53)</f>
        <v>3979</v>
      </c>
      <c r="C8" s="32"/>
      <c r="D8" s="33" t="s">
        <v>237</v>
      </c>
      <c r="E8" s="67"/>
      <c r="F8" s="15"/>
    </row>
    <row r="9" spans="1:6" ht="44.4" customHeight="1" x14ac:dyDescent="0.45">
      <c r="A9" s="17" t="s">
        <v>208</v>
      </c>
      <c r="B9" s="57">
        <v>6635</v>
      </c>
      <c r="C9" s="32" t="str">
        <f>IF(B9="","Please input data","")</f>
        <v/>
      </c>
      <c r="D9" s="33" t="str">
        <f>IF(B9=SUM(B8,B7), "PASS", "FAIL, In Person Absentee Counted + By Mail Absentee Counted must equal Absentee Counted Per EMS")</f>
        <v>PASS</v>
      </c>
      <c r="E9" s="32" t="s">
        <v>452</v>
      </c>
      <c r="F9" s="33" t="s">
        <v>453</v>
      </c>
    </row>
    <row r="10" spans="1:6" ht="44.4" customHeight="1" x14ac:dyDescent="0.45">
      <c r="A10" s="17" t="s">
        <v>6</v>
      </c>
      <c r="B10" s="35">
        <f>'Provisional Report'!C3</f>
        <v>233</v>
      </c>
      <c r="C10" s="32"/>
      <c r="D10" s="33"/>
      <c r="E10" s="67"/>
      <c r="F10" s="15"/>
    </row>
    <row r="11" spans="1:6" ht="44.4" customHeight="1" x14ac:dyDescent="0.45">
      <c r="A11" s="17" t="s">
        <v>206</v>
      </c>
      <c r="B11" s="57">
        <v>233</v>
      </c>
      <c r="C11" s="32" t="str">
        <f>IF(B11="","Please input data","")</f>
        <v/>
      </c>
      <c r="D11" s="33" t="str">
        <f>IF(B10=B11,"PASS", "FAIL, Provisional Counted must equal Provisional Counted Per EMS")</f>
        <v>PASS</v>
      </c>
      <c r="E11" s="32" t="s">
        <v>452</v>
      </c>
      <c r="F11" s="33" t="s">
        <v>454</v>
      </c>
    </row>
    <row r="12" spans="1:6" ht="44.4" customHeight="1" x14ac:dyDescent="0.45">
      <c r="A12" s="17" t="s">
        <v>205</v>
      </c>
      <c r="B12" s="35">
        <f>B5</f>
        <v>11884</v>
      </c>
      <c r="C12" s="32"/>
      <c r="D12" s="33"/>
      <c r="E12" s="67"/>
      <c r="F12" s="15"/>
    </row>
    <row r="13" spans="1:6" ht="44.4" customHeight="1" x14ac:dyDescent="0.45">
      <c r="A13" s="17" t="s">
        <v>207</v>
      </c>
      <c r="B13" s="57">
        <v>11884</v>
      </c>
      <c r="C13" s="32" t="str">
        <f>IF(B13="","Please input data","")</f>
        <v/>
      </c>
      <c r="D13" s="33" t="str">
        <f>IF(B13=B12,"PASS", "FAIL, Election Day Counted must equal Election Day Counted Per EMS")</f>
        <v>PASS</v>
      </c>
      <c r="E13" s="32" t="s">
        <v>452</v>
      </c>
      <c r="F13" s="33" t="s">
        <v>455</v>
      </c>
    </row>
    <row r="14" spans="1:6" ht="57.6" x14ac:dyDescent="0.45">
      <c r="A14" s="17" t="s">
        <v>583</v>
      </c>
      <c r="B14" s="57">
        <v>0</v>
      </c>
      <c r="C14" s="32" t="str">
        <f>IF(B14="","Please input data","")</f>
        <v/>
      </c>
      <c r="D14" s="33"/>
      <c r="E14" s="32" t="s">
        <v>584</v>
      </c>
      <c r="F14" s="33" t="s">
        <v>585</v>
      </c>
    </row>
    <row r="15" spans="1:6" ht="44.4" customHeight="1" x14ac:dyDescent="0.45">
      <c r="A15" s="17" t="s">
        <v>7</v>
      </c>
      <c r="B15" s="35">
        <f>SUM(B7,B8,B10,B12)</f>
        <v>18752</v>
      </c>
      <c r="C15" s="32"/>
      <c r="D15" s="33"/>
      <c r="E15" s="67"/>
      <c r="F15" s="15"/>
    </row>
    <row r="16" spans="1:6" ht="56.1" customHeight="1" x14ac:dyDescent="0.45">
      <c r="A16" s="17" t="s">
        <v>288</v>
      </c>
      <c r="B16" s="57">
        <v>18752</v>
      </c>
      <c r="C16" s="32" t="str">
        <f>IF(B16="","Please input data","")</f>
        <v/>
      </c>
      <c r="D16" s="33" t="str">
        <f>IF(B15=B16,"PASS","FAIL, Total Ballots Counted must equal Election Day Ballots Counted + In Person Absentee Counted + By Mail Absentee Ballots Counted + Provisional Counted")</f>
        <v>PASS</v>
      </c>
      <c r="E16" s="32" t="s">
        <v>452</v>
      </c>
      <c r="F16" s="33" t="s">
        <v>455</v>
      </c>
    </row>
    <row r="17" spans="1:6" ht="44.4" customHeight="1" x14ac:dyDescent="0.45">
      <c r="A17" s="17" t="s">
        <v>0</v>
      </c>
      <c r="B17" s="35">
        <f>B16-B15</f>
        <v>0</v>
      </c>
      <c r="C17" s="32"/>
      <c r="D17" s="33"/>
      <c r="E17" s="67"/>
      <c r="F17" s="15"/>
    </row>
    <row r="18" spans="1:6" ht="56.1" customHeight="1" x14ac:dyDescent="0.45">
      <c r="A18" s="7" t="s">
        <v>280</v>
      </c>
      <c r="B18" s="58"/>
      <c r="C18" s="32"/>
      <c r="D18" s="33"/>
      <c r="E18" s="67"/>
      <c r="F18" s="15"/>
    </row>
    <row r="19" spans="1:6" ht="56.1" customHeight="1" x14ac:dyDescent="0.45">
      <c r="A19" s="17" t="s">
        <v>170</v>
      </c>
      <c r="B19" s="35">
        <f>'Non_UOCAVA Report'!C21-'Non_UOCAVA Report'!C24-'Non_UOCAVA Report'!C25-'Non_UOCAVA Report'!C26-'Non_UOCAVA Report'!C27 +'Non_UOCAVA Report'!C5+'UOCAVA Report'!C51-'UOCAVA Report'!C64-'UOCAVA Report'!C67+'UOCAVA Report'!C32+'UOCAVA Report'!C31</f>
        <v>6649</v>
      </c>
      <c r="C19" s="32"/>
      <c r="D19" s="33"/>
      <c r="E19" s="67"/>
      <c r="F19" s="15"/>
    </row>
    <row r="20" spans="1:6" ht="54.6" customHeight="1" x14ac:dyDescent="0.45">
      <c r="A20" s="17" t="s">
        <v>171</v>
      </c>
      <c r="B20" s="35">
        <f>'Provisional Report'!C2-'Provisional Report'!C20</f>
        <v>265</v>
      </c>
      <c r="C20" s="32"/>
      <c r="D20" s="33"/>
      <c r="E20" s="67"/>
      <c r="F20" s="15"/>
    </row>
    <row r="21" spans="1:6" ht="54.6" customHeight="1" x14ac:dyDescent="0.45">
      <c r="A21" s="17" t="s">
        <v>586</v>
      </c>
      <c r="B21" s="35">
        <f>B14+B12</f>
        <v>11884</v>
      </c>
      <c r="C21" s="32"/>
      <c r="D21" s="33"/>
      <c r="E21" s="67"/>
      <c r="F21" s="15"/>
    </row>
    <row r="22" spans="1:6" ht="44.4" customHeight="1" x14ac:dyDescent="0.45">
      <c r="A22" s="18"/>
      <c r="B22" s="34"/>
      <c r="C22" s="37"/>
      <c r="D22" s="33"/>
      <c r="E22" s="67"/>
      <c r="F22" s="15"/>
    </row>
    <row r="23" spans="1:6" ht="44.4" customHeight="1" x14ac:dyDescent="0.45">
      <c r="A23" s="18"/>
      <c r="B23" s="34"/>
      <c r="C23" s="37"/>
      <c r="D23" s="33"/>
      <c r="E23" s="67"/>
      <c r="F23" s="15"/>
    </row>
    <row r="24" spans="1:6" ht="44.4" customHeight="1" x14ac:dyDescent="0.45">
      <c r="A24" s="18" t="s">
        <v>8</v>
      </c>
      <c r="B24" s="34"/>
      <c r="C24" s="37"/>
      <c r="D24" s="33" t="str">
        <f>IF(OR(COUNTIF(D2:D20,"*"&amp;"FAIL"&amp;"*"), COUNTIF(C2:C20,"*"&amp;"Please"&amp;"*"),'Non_UOCAVA Report'!E41="INCOMPLETE",'UOCAVA Report'!E113="INCOMPLETE",'Provisional Report'!E24="INCOMPLETE"), "INCOMPLETE", "COMPLETE")</f>
        <v>COMPLETE</v>
      </c>
      <c r="E24" s="67"/>
      <c r="F24" s="15"/>
    </row>
  </sheetData>
  <sheetProtection algorithmName="SHA-512" hashValue="WovwcYGi+cOMfEwy2EMQu6A3gueSzf5Sml7S5p3uQBLWyKZBi/OaGizqMNso3isRniBZDMbp1MtI7BG+XqQeAA==" saltValue="KdWYVF2tasU+ZOauWshG2A==" spinCount="100000" sheet="1" selectLockedCells="1"/>
  <conditionalFormatting sqref="D1:D21">
    <cfRule type="cellIs" dxfId="71" priority="50" operator="equal">
      <formula>"BAD"</formula>
    </cfRule>
    <cfRule type="cellIs" dxfId="70" priority="51" operator="equal">
      <formula>"GOOD"</formula>
    </cfRule>
  </conditionalFormatting>
  <conditionalFormatting sqref="D1:D1048576">
    <cfRule type="cellIs" dxfId="69" priority="52" operator="equal">
      <formula>"BAD"</formula>
    </cfRule>
  </conditionalFormatting>
  <conditionalFormatting sqref="D24">
    <cfRule type="cellIs" dxfId="68" priority="48" operator="equal">
      <formula>"COMPLETE"</formula>
    </cfRule>
    <cfRule type="cellIs" dxfId="67" priority="49" operator="equal">
      <formula>"INCOMPLETE"</formula>
    </cfRule>
  </conditionalFormatting>
  <conditionalFormatting sqref="A1:A17 A19:A24">
    <cfRule type="expression" dxfId="66" priority="46">
      <formula>MOD(ROW(),2)</formula>
    </cfRule>
  </conditionalFormatting>
  <conditionalFormatting sqref="D2:D6 D16:D21">
    <cfRule type="containsText" dxfId="65" priority="45" operator="containsText" text="BAD">
      <formula>NOT(ISERROR(SEARCH("BAD",D2)))</formula>
    </cfRule>
  </conditionalFormatting>
  <conditionalFormatting sqref="D2:D23">
    <cfRule type="containsText" dxfId="64" priority="36" operator="containsText" text="FAIL">
      <formula>NOT(ISERROR(SEARCH("FAIL",D2)))</formula>
    </cfRule>
    <cfRule type="cellIs" dxfId="63" priority="37" operator="equal">
      <formula>"PASS"</formula>
    </cfRule>
    <cfRule type="containsText" dxfId="62" priority="39" operator="containsText" text="GOOD">
      <formula>NOT(ISERROR(SEARCH("GOOD",D2)))</formula>
    </cfRule>
  </conditionalFormatting>
  <conditionalFormatting sqref="C2:C23">
    <cfRule type="containsText" dxfId="61" priority="38" operator="containsText" text="Please">
      <formula>NOT(ISERROR(SEARCH("Please",C2)))</formula>
    </cfRule>
  </conditionalFormatting>
  <conditionalFormatting sqref="F1">
    <cfRule type="cellIs" dxfId="60" priority="33" operator="equal">
      <formula>"BAD"</formula>
    </cfRule>
    <cfRule type="cellIs" dxfId="59" priority="34" operator="equal">
      <formula>"GOOD"</formula>
    </cfRule>
  </conditionalFormatting>
  <conditionalFormatting sqref="F1">
    <cfRule type="cellIs" dxfId="58" priority="35" operator="equal">
      <formula>"BAD"</formula>
    </cfRule>
  </conditionalFormatting>
  <conditionalFormatting sqref="F9">
    <cfRule type="cellIs" dxfId="57" priority="30" operator="equal">
      <formula>"BAD"</formula>
    </cfRule>
    <cfRule type="cellIs" dxfId="56" priority="31" operator="equal">
      <formula>"GOOD"</formula>
    </cfRule>
  </conditionalFormatting>
  <conditionalFormatting sqref="F9">
    <cfRule type="cellIs" dxfId="55" priority="32" operator="equal">
      <formula>"BAD"</formula>
    </cfRule>
  </conditionalFormatting>
  <conditionalFormatting sqref="F9">
    <cfRule type="containsText" dxfId="54" priority="26" operator="containsText" text="FAIL">
      <formula>NOT(ISERROR(SEARCH("FAIL",F9)))</formula>
    </cfRule>
    <cfRule type="cellIs" dxfId="53" priority="27" operator="equal">
      <formula>"PASS"</formula>
    </cfRule>
    <cfRule type="containsText" dxfId="52" priority="29" operator="containsText" text="GOOD">
      <formula>NOT(ISERROR(SEARCH("GOOD",F9)))</formula>
    </cfRule>
  </conditionalFormatting>
  <conditionalFormatting sqref="E9">
    <cfRule type="containsText" dxfId="51" priority="28" operator="containsText" text="Please">
      <formula>NOT(ISERROR(SEARCH("Please",E9)))</formula>
    </cfRule>
  </conditionalFormatting>
  <conditionalFormatting sqref="F11">
    <cfRule type="cellIs" dxfId="50" priority="23" operator="equal">
      <formula>"BAD"</formula>
    </cfRule>
    <cfRule type="cellIs" dxfId="49" priority="24" operator="equal">
      <formula>"GOOD"</formula>
    </cfRule>
  </conditionalFormatting>
  <conditionalFormatting sqref="F11">
    <cfRule type="cellIs" dxfId="48" priority="25" operator="equal">
      <formula>"BAD"</formula>
    </cfRule>
  </conditionalFormatting>
  <conditionalFormatting sqref="F11">
    <cfRule type="containsText" dxfId="47" priority="19" operator="containsText" text="FAIL">
      <formula>NOT(ISERROR(SEARCH("FAIL",F11)))</formula>
    </cfRule>
    <cfRule type="cellIs" dxfId="46" priority="20" operator="equal">
      <formula>"PASS"</formula>
    </cfRule>
    <cfRule type="containsText" dxfId="45" priority="22" operator="containsText" text="GOOD">
      <formula>NOT(ISERROR(SEARCH("GOOD",F11)))</formula>
    </cfRule>
  </conditionalFormatting>
  <conditionalFormatting sqref="E11">
    <cfRule type="containsText" dxfId="44" priority="21" operator="containsText" text="Please">
      <formula>NOT(ISERROR(SEARCH("Please",E11)))</formula>
    </cfRule>
  </conditionalFormatting>
  <conditionalFormatting sqref="F13">
    <cfRule type="cellIs" dxfId="43" priority="16" operator="equal">
      <formula>"BAD"</formula>
    </cfRule>
    <cfRule type="cellIs" dxfId="42" priority="17" operator="equal">
      <formula>"GOOD"</formula>
    </cfRule>
  </conditionalFormatting>
  <conditionalFormatting sqref="F13">
    <cfRule type="cellIs" dxfId="41" priority="18" operator="equal">
      <formula>"BAD"</formula>
    </cfRule>
  </conditionalFormatting>
  <conditionalFormatting sqref="F13">
    <cfRule type="containsText" dxfId="40" priority="12" operator="containsText" text="FAIL">
      <formula>NOT(ISERROR(SEARCH("FAIL",F13)))</formula>
    </cfRule>
    <cfRule type="cellIs" dxfId="39" priority="13" operator="equal">
      <formula>"PASS"</formula>
    </cfRule>
    <cfRule type="containsText" dxfId="38" priority="15" operator="containsText" text="GOOD">
      <formula>NOT(ISERROR(SEARCH("GOOD",F13)))</formula>
    </cfRule>
  </conditionalFormatting>
  <conditionalFormatting sqref="E13:E14">
    <cfRule type="containsText" dxfId="37" priority="14" operator="containsText" text="Please">
      <formula>NOT(ISERROR(SEARCH("Please",E13)))</formula>
    </cfRule>
  </conditionalFormatting>
  <conditionalFormatting sqref="F16">
    <cfRule type="cellIs" dxfId="36" priority="9" operator="equal">
      <formula>"BAD"</formula>
    </cfRule>
    <cfRule type="cellIs" dxfId="35" priority="10" operator="equal">
      <formula>"GOOD"</formula>
    </cfRule>
  </conditionalFormatting>
  <conditionalFormatting sqref="F16">
    <cfRule type="cellIs" dxfId="34" priority="11" operator="equal">
      <formula>"BAD"</formula>
    </cfRule>
  </conditionalFormatting>
  <conditionalFormatting sqref="F16">
    <cfRule type="containsText" dxfId="33" priority="5" operator="containsText" text="FAIL">
      <formula>NOT(ISERROR(SEARCH("FAIL",F16)))</formula>
    </cfRule>
    <cfRule type="cellIs" dxfId="32" priority="6" operator="equal">
      <formula>"PASS"</formula>
    </cfRule>
    <cfRule type="containsText" dxfId="31" priority="8" operator="containsText" text="GOOD">
      <formula>NOT(ISERROR(SEARCH("GOOD",F16)))</formula>
    </cfRule>
  </conditionalFormatting>
  <conditionalFormatting sqref="E16">
    <cfRule type="containsText" dxfId="30" priority="7" operator="containsText" text="Please">
      <formula>NOT(ISERROR(SEARCH("Please",E16)))</formula>
    </cfRule>
  </conditionalFormatting>
  <conditionalFormatting sqref="A18">
    <cfRule type="expression" dxfId="29" priority="4">
      <formula>MOD(ROW(),2)</formula>
    </cfRule>
  </conditionalFormatting>
  <pageMargins left="0.7" right="0.7" top="1.4583333333333333" bottom="0.75" header="0.3" footer="0.3"/>
  <pageSetup scale="53" fitToHeight="0" orientation="landscape" r:id="rId1"/>
  <headerFooter>
    <oddHeader>&amp;L&amp;G&amp;C&amp;"Segoe UI,Bold"&amp;14Official Certification Cumulative Report
&amp;12November 8, 2022 General Election</oddHeader>
  </headerFooter>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C18"/>
  <sheetViews>
    <sheetView view="pageLayout" zoomScale="60" zoomScaleNormal="55" zoomScalePageLayoutView="60" workbookViewId="0">
      <selection activeCell="B15" sqref="B15:C15"/>
    </sheetView>
  </sheetViews>
  <sheetFormatPr defaultColWidth="9.109375" defaultRowHeight="19.2" x14ac:dyDescent="0.45"/>
  <cols>
    <col min="1" max="1" width="36.88671875" style="1" customWidth="1"/>
    <col min="2" max="2" width="38.109375" style="43" customWidth="1"/>
    <col min="3" max="3" width="169.44140625" style="1" customWidth="1"/>
    <col min="4" max="16384" width="9.109375" style="12"/>
  </cols>
  <sheetData>
    <row r="1" spans="1:3" ht="21.6" customHeight="1" x14ac:dyDescent="0.45">
      <c r="A1" s="29"/>
      <c r="B1" s="27" t="s">
        <v>291</v>
      </c>
      <c r="C1" s="28" t="s">
        <v>292</v>
      </c>
    </row>
    <row r="2" spans="1:3" ht="44.4" customHeight="1" x14ac:dyDescent="0.45">
      <c r="A2" s="17" t="s">
        <v>1</v>
      </c>
      <c r="B2" s="60" t="s">
        <v>294</v>
      </c>
      <c r="C2" s="60" t="s">
        <v>294</v>
      </c>
    </row>
    <row r="3" spans="1:3" ht="44.4" customHeight="1" x14ac:dyDescent="0.45">
      <c r="A3" s="17" t="s">
        <v>236</v>
      </c>
      <c r="B3" s="60" t="s">
        <v>294</v>
      </c>
      <c r="C3" s="60" t="s">
        <v>294</v>
      </c>
    </row>
    <row r="4" spans="1:3" ht="44.4" customHeight="1" x14ac:dyDescent="0.45">
      <c r="A4" s="17" t="s">
        <v>2</v>
      </c>
      <c r="B4" s="60" t="s">
        <v>294</v>
      </c>
      <c r="C4" s="60" t="s">
        <v>294</v>
      </c>
    </row>
    <row r="5" spans="1:3" ht="44.4" customHeight="1" x14ac:dyDescent="0.45">
      <c r="A5" s="17" t="s">
        <v>204</v>
      </c>
      <c r="B5" s="60" t="s">
        <v>294</v>
      </c>
      <c r="C5" s="60" t="s">
        <v>294</v>
      </c>
    </row>
    <row r="6" spans="1:3" ht="44.4" customHeight="1" x14ac:dyDescent="0.45">
      <c r="A6" s="17" t="s">
        <v>3</v>
      </c>
      <c r="B6" s="60" t="s">
        <v>294</v>
      </c>
      <c r="C6" s="60" t="s">
        <v>294</v>
      </c>
    </row>
    <row r="7" spans="1:3" ht="44.4" customHeight="1" x14ac:dyDescent="0.45">
      <c r="A7" s="17" t="s">
        <v>4</v>
      </c>
      <c r="B7" s="60" t="s">
        <v>294</v>
      </c>
      <c r="C7" s="60" t="s">
        <v>294</v>
      </c>
    </row>
    <row r="8" spans="1:3" ht="44.4" customHeight="1" x14ac:dyDescent="0.45">
      <c r="A8" s="17" t="s">
        <v>5</v>
      </c>
      <c r="B8" s="60" t="s">
        <v>294</v>
      </c>
      <c r="C8" s="60" t="s">
        <v>294</v>
      </c>
    </row>
    <row r="9" spans="1:3" ht="44.4" customHeight="1" x14ac:dyDescent="0.45">
      <c r="A9" s="17" t="s">
        <v>208</v>
      </c>
      <c r="B9" s="32" t="s">
        <v>452</v>
      </c>
      <c r="C9" s="34" t="s">
        <v>453</v>
      </c>
    </row>
    <row r="10" spans="1:3" ht="44.4" customHeight="1" x14ac:dyDescent="0.45">
      <c r="A10" s="17" t="s">
        <v>6</v>
      </c>
      <c r="B10" s="60" t="s">
        <v>294</v>
      </c>
      <c r="C10" s="60" t="s">
        <v>294</v>
      </c>
    </row>
    <row r="11" spans="1:3" ht="44.4" customHeight="1" x14ac:dyDescent="0.45">
      <c r="A11" s="17" t="s">
        <v>206</v>
      </c>
      <c r="B11" s="32" t="s">
        <v>452</v>
      </c>
      <c r="C11" s="34" t="s">
        <v>454</v>
      </c>
    </row>
    <row r="12" spans="1:3" ht="44.4" customHeight="1" x14ac:dyDescent="0.45">
      <c r="A12" s="17" t="s">
        <v>205</v>
      </c>
      <c r="B12" s="60" t="s">
        <v>294</v>
      </c>
      <c r="C12" s="60" t="s">
        <v>294</v>
      </c>
    </row>
    <row r="13" spans="1:3" ht="44.4" customHeight="1" x14ac:dyDescent="0.45">
      <c r="A13" s="17" t="s">
        <v>207</v>
      </c>
      <c r="B13" s="32" t="s">
        <v>452</v>
      </c>
      <c r="C13" s="34" t="s">
        <v>455</v>
      </c>
    </row>
    <row r="14" spans="1:3" ht="44.4" customHeight="1" x14ac:dyDescent="0.45">
      <c r="A14" s="17" t="s">
        <v>7</v>
      </c>
      <c r="B14" s="60" t="s">
        <v>294</v>
      </c>
      <c r="C14" s="60" t="s">
        <v>294</v>
      </c>
    </row>
    <row r="15" spans="1:3" ht="56.1" customHeight="1" x14ac:dyDescent="0.45">
      <c r="A15" s="17" t="s">
        <v>288</v>
      </c>
      <c r="B15" s="32" t="s">
        <v>452</v>
      </c>
      <c r="C15" s="34" t="s">
        <v>455</v>
      </c>
    </row>
    <row r="16" spans="1:3" ht="44.4" customHeight="1" x14ac:dyDescent="0.45">
      <c r="A16" s="17" t="s">
        <v>0</v>
      </c>
      <c r="B16" s="60" t="s">
        <v>294</v>
      </c>
      <c r="C16" s="60" t="s">
        <v>294</v>
      </c>
    </row>
    <row r="17" spans="1:3" ht="56.1" customHeight="1" x14ac:dyDescent="0.45">
      <c r="A17" s="17" t="s">
        <v>170</v>
      </c>
      <c r="B17" s="60" t="s">
        <v>294</v>
      </c>
      <c r="C17" s="60" t="s">
        <v>294</v>
      </c>
    </row>
    <row r="18" spans="1:3" ht="54.6" customHeight="1" x14ac:dyDescent="0.45">
      <c r="A18" s="17" t="s">
        <v>171</v>
      </c>
      <c r="B18" s="60" t="s">
        <v>294</v>
      </c>
      <c r="C18" s="60" t="s">
        <v>294</v>
      </c>
    </row>
  </sheetData>
  <sheetProtection selectLockedCells="1"/>
  <conditionalFormatting sqref="C1 C9 C11">
    <cfRule type="cellIs" dxfId="28" priority="30" operator="equal">
      <formula>"BAD"</formula>
    </cfRule>
    <cfRule type="cellIs" dxfId="27" priority="31" operator="equal">
      <formula>"GOOD"</formula>
    </cfRule>
  </conditionalFormatting>
  <conditionalFormatting sqref="C1 C9 C11 C19:C1048576">
    <cfRule type="cellIs" dxfId="26" priority="32" operator="equal">
      <formula>"BAD"</formula>
    </cfRule>
  </conditionalFormatting>
  <conditionalFormatting sqref="A1:A18">
    <cfRule type="expression" dxfId="25" priority="27">
      <formula>MOD(ROW(),2)</formula>
    </cfRule>
  </conditionalFormatting>
  <conditionalFormatting sqref="C9 C11">
    <cfRule type="containsText" dxfId="24" priority="22" operator="containsText" text="FAIL">
      <formula>NOT(ISERROR(SEARCH("FAIL",C9)))</formula>
    </cfRule>
    <cfRule type="cellIs" dxfId="23" priority="23" operator="equal">
      <formula>"PASS"</formula>
    </cfRule>
    <cfRule type="containsText" dxfId="22" priority="25" operator="containsText" text="GOOD">
      <formula>NOT(ISERROR(SEARCH("GOOD",C9)))</formula>
    </cfRule>
  </conditionalFormatting>
  <conditionalFormatting sqref="B9 B11">
    <cfRule type="containsText" dxfId="21" priority="24" operator="containsText" text="Please">
      <formula>NOT(ISERROR(SEARCH("Please",B9)))</formula>
    </cfRule>
  </conditionalFormatting>
  <conditionalFormatting sqref="B2:B8">
    <cfRule type="containsText" dxfId="20" priority="21" operator="containsText" text="Please">
      <formula>NOT(ISERROR(SEARCH("Please",B2)))</formula>
    </cfRule>
  </conditionalFormatting>
  <conditionalFormatting sqref="B10">
    <cfRule type="containsText" dxfId="19" priority="20" operator="containsText" text="Please">
      <formula>NOT(ISERROR(SEARCH("Please",B10)))</formula>
    </cfRule>
  </conditionalFormatting>
  <conditionalFormatting sqref="B12">
    <cfRule type="containsText" dxfId="18" priority="19" operator="containsText" text="Please">
      <formula>NOT(ISERROR(SEARCH("Please",B12)))</formula>
    </cfRule>
  </conditionalFormatting>
  <conditionalFormatting sqref="C13">
    <cfRule type="cellIs" dxfId="17" priority="16" operator="equal">
      <formula>"BAD"</formula>
    </cfRule>
    <cfRule type="cellIs" dxfId="16" priority="17" operator="equal">
      <formula>"GOOD"</formula>
    </cfRule>
  </conditionalFormatting>
  <conditionalFormatting sqref="C13">
    <cfRule type="cellIs" dxfId="15" priority="18" operator="equal">
      <formula>"BAD"</formula>
    </cfRule>
  </conditionalFormatting>
  <conditionalFormatting sqref="C13">
    <cfRule type="containsText" dxfId="14" priority="12" operator="containsText" text="FAIL">
      <formula>NOT(ISERROR(SEARCH("FAIL",C13)))</formula>
    </cfRule>
    <cfRule type="cellIs" dxfId="13" priority="13" operator="equal">
      <formula>"PASS"</formula>
    </cfRule>
    <cfRule type="containsText" dxfId="12" priority="15" operator="containsText" text="GOOD">
      <formula>NOT(ISERROR(SEARCH("GOOD",C13)))</formula>
    </cfRule>
  </conditionalFormatting>
  <conditionalFormatting sqref="B13">
    <cfRule type="containsText" dxfId="11" priority="14" operator="containsText" text="Please">
      <formula>NOT(ISERROR(SEARCH("Please",B13)))</formula>
    </cfRule>
  </conditionalFormatting>
  <conditionalFormatting sqref="C15">
    <cfRule type="cellIs" dxfId="10" priority="9" operator="equal">
      <formula>"BAD"</formula>
    </cfRule>
    <cfRule type="cellIs" dxfId="9" priority="10" operator="equal">
      <formula>"GOOD"</formula>
    </cfRule>
  </conditionalFormatting>
  <conditionalFormatting sqref="C15">
    <cfRule type="cellIs" dxfId="8" priority="11" operator="equal">
      <formula>"BAD"</formula>
    </cfRule>
  </conditionalFormatting>
  <conditionalFormatting sqref="C15">
    <cfRule type="containsText" dxfId="7" priority="5" operator="containsText" text="FAIL">
      <formula>NOT(ISERROR(SEARCH("FAIL",C15)))</formula>
    </cfRule>
    <cfRule type="cellIs" dxfId="6" priority="6" operator="equal">
      <formula>"PASS"</formula>
    </cfRule>
    <cfRule type="containsText" dxfId="5" priority="8" operator="containsText" text="GOOD">
      <formula>NOT(ISERROR(SEARCH("GOOD",C15)))</formula>
    </cfRule>
  </conditionalFormatting>
  <conditionalFormatting sqref="B15">
    <cfRule type="containsText" dxfId="4" priority="7" operator="containsText" text="Please">
      <formula>NOT(ISERROR(SEARCH("Please",B15)))</formula>
    </cfRule>
  </conditionalFormatting>
  <conditionalFormatting sqref="B14">
    <cfRule type="containsText" dxfId="3" priority="4" operator="containsText" text="Please">
      <formula>NOT(ISERROR(SEARCH("Please",B14)))</formula>
    </cfRule>
  </conditionalFormatting>
  <conditionalFormatting sqref="B16">
    <cfRule type="containsText" dxfId="2" priority="3" operator="containsText" text="Please">
      <formula>NOT(ISERROR(SEARCH("Please",B16)))</formula>
    </cfRule>
  </conditionalFormatting>
  <conditionalFormatting sqref="B17">
    <cfRule type="containsText" dxfId="1" priority="2" operator="containsText" text="Please">
      <formula>NOT(ISERROR(SEARCH("Please",B17)))</formula>
    </cfRule>
  </conditionalFormatting>
  <conditionalFormatting sqref="B18">
    <cfRule type="containsText" dxfId="0" priority="1" operator="containsText" text="Please">
      <formula>NOT(ISERROR(SEARCH("Please",B18)))</formula>
    </cfRule>
  </conditionalFormatting>
  <pageMargins left="0.7" right="0.7" top="1.4583333333333333" bottom="0.75" header="0.3" footer="0.3"/>
  <pageSetup fitToHeight="0" orientation="landscape" r:id="rId1"/>
  <headerFooter>
    <oddHeader>&amp;L&amp;G&amp;C&amp;"Segoe UI,Bold"&amp;14Official Certification Cumulative Report
&amp;12November 2, 2021 General/Special Congressional Elections</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E365F4F3A99E6447A096D196136D97F2" ma:contentTypeVersion="10" ma:contentTypeDescription="Create a new document." ma:contentTypeScope="" ma:versionID="d6a53be76c4b23aded322ae30736f5b8">
  <xsd:schema xmlns:xsd="http://www.w3.org/2001/XMLSchema" xmlns:xs="http://www.w3.org/2001/XMLSchema" xmlns:p="http://schemas.microsoft.com/office/2006/metadata/properties" xmlns:ns2="779576c0-033b-4b86-b357-bc26e04adc58" xmlns:ns3="09dba737-b79e-4014-b61d-7ab4e0f994a3" targetNamespace="http://schemas.microsoft.com/office/2006/metadata/properties" ma:root="true" ma:fieldsID="59e4c4648ea47db03e384e7b36c44173" ns2:_="" ns3:_="">
    <xsd:import namespace="779576c0-033b-4b86-b357-bc26e04adc58"/>
    <xsd:import namespace="09dba737-b79e-4014-b61d-7ab4e0f994a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79576c0-033b-4b86-b357-bc26e04adc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9dba737-b79e-4014-b61d-7ab4e0f994a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40C56-0B5A-48D4-BC11-B5B8B30A99B2}">
  <ds:schemaRefs>
    <ds:schemaRef ds:uri="http://schemas.microsoft.com/office/2006/metadata/properties"/>
    <ds:schemaRef ds:uri="09dba737-b79e-4014-b61d-7ab4e0f994a3"/>
    <ds:schemaRef ds:uri="http://schemas.microsoft.com/office/2006/documentManagement/types"/>
    <ds:schemaRef ds:uri="http://purl.org/dc/elements/1.1/"/>
    <ds:schemaRef ds:uri="779576c0-033b-4b86-b357-bc26e04adc58"/>
    <ds:schemaRef ds:uri="http://schemas.microsoft.com/office/infopath/2007/PartnerControls"/>
    <ds:schemaRef ds:uri="http://purl.org/dc/term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EF4DA88F-610D-4B64-BAE6-95360D12284B}">
  <ds:schemaRefs>
    <ds:schemaRef ds:uri="http://schemas.microsoft.com/sharepoint/v3/contenttype/forms"/>
  </ds:schemaRefs>
</ds:datastoreItem>
</file>

<file path=customXml/itemProps3.xml><?xml version="1.0" encoding="utf-8"?>
<ds:datastoreItem xmlns:ds="http://schemas.openxmlformats.org/officeDocument/2006/customXml" ds:itemID="{9CC523F8-F1F3-43A4-82A3-65C9A388B6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79576c0-033b-4b86-b357-bc26e04adc58"/>
    <ds:schemaRef ds:uri="09dba737-b79e-4014-b61d-7ab4e0f994a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6</vt:i4>
      </vt:variant>
    </vt:vector>
  </HeadingPairs>
  <TitlesOfParts>
    <vt:vector size="20" baseType="lpstr">
      <vt:lpstr>Non_UOCAVA Instructions</vt:lpstr>
      <vt:lpstr>Non_UOCAVA Report</vt:lpstr>
      <vt:lpstr>Non_UOCAVA Report Definitions</vt:lpstr>
      <vt:lpstr>UOCAVA Instructions</vt:lpstr>
      <vt:lpstr>UOCAVA Report</vt:lpstr>
      <vt:lpstr>UOCAVA Report Definitions</vt:lpstr>
      <vt:lpstr>Provisional Instructions</vt:lpstr>
      <vt:lpstr>Provisional Report</vt:lpstr>
      <vt:lpstr>Provisional Report Definitions</vt:lpstr>
      <vt:lpstr>Cumulative Report Instructions</vt:lpstr>
      <vt:lpstr>Election Day Instructions</vt:lpstr>
      <vt:lpstr>Election Day Report</vt:lpstr>
      <vt:lpstr>Cumulative Report</vt:lpstr>
      <vt:lpstr>Cumulative Report Definitions</vt:lpstr>
      <vt:lpstr>'Cumulative Report'!Print_Area</vt:lpstr>
      <vt:lpstr>'Cumulative Report Definitions'!Print_Area</vt:lpstr>
      <vt:lpstr>'Non_UOCAVA Report'!Print_Area</vt:lpstr>
      <vt:lpstr>'Non_UOCAVA Report Definitions'!Print_Area</vt:lpstr>
      <vt:lpstr>'UOCAVA Report'!Print_Area</vt:lpstr>
      <vt:lpstr>'UOCAVA Report Definitions'!Print_Area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Armstrong, Austin</dc:creator>
  <cp:lastModifiedBy>Wendy Millinger</cp:lastModifiedBy>
  <cp:revision/>
  <cp:lastPrinted>2021-11-04T21:17:50Z</cp:lastPrinted>
  <dcterms:created xsi:type="dcterms:W3CDTF">2020-06-11T15:08:02Z</dcterms:created>
  <dcterms:modified xsi:type="dcterms:W3CDTF">2025-11-17T19:32:40Z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0x010100E365F4F3A99E6447A096D196136D97F2</vt:lpwstr>
  </property>
</Properties>
</file>